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chetynówki\na 2019 r\przetarg\"/>
    </mc:Choice>
  </mc:AlternateContent>
  <bookViews>
    <workbookView xWindow="120" yWindow="195" windowWidth="17235" windowHeight="7875"/>
  </bookViews>
  <sheets>
    <sheet name="Przedmiar" sheetId="4" r:id="rId1"/>
    <sheet name="Inwestor" sheetId="1" state="hidden" r:id="rId2"/>
    <sheet name="ofertowy" sheetId="2" state="hidden" r:id="rId3"/>
    <sheet name="scalony" sheetId="6" state="hidden" r:id="rId4"/>
    <sheet name="str. tytuł." sheetId="5" state="hidden" r:id="rId5"/>
  </sheets>
  <definedNames>
    <definedName name="_xlnm.Print_Area" localSheetId="1">Inwestor!$A$2:$H$46</definedName>
  </definedNames>
  <calcPr calcId="152511"/>
</workbook>
</file>

<file path=xl/calcChain.xml><?xml version="1.0" encoding="utf-8"?>
<calcChain xmlns="http://schemas.openxmlformats.org/spreadsheetml/2006/main">
  <c r="G25" i="5" l="1"/>
  <c r="G26" i="5"/>
  <c r="G24" i="5"/>
  <c r="G34" i="1" l="1"/>
  <c r="G31" i="1"/>
  <c r="G24" i="1"/>
  <c r="G27" i="1" l="1"/>
  <c r="F42" i="1"/>
  <c r="F12" i="1"/>
  <c r="H12" i="1" s="1"/>
  <c r="F10" i="1"/>
  <c r="F55" i="4"/>
  <c r="F38" i="1" s="1"/>
  <c r="F43" i="4"/>
  <c r="F34" i="1" s="1"/>
  <c r="F39" i="4"/>
  <c r="F31" i="1" s="1"/>
  <c r="F30" i="4"/>
  <c r="F24" i="1" s="1"/>
  <c r="H24" i="1" s="1"/>
  <c r="F25" i="4"/>
  <c r="F21" i="1" s="1"/>
  <c r="F21" i="4"/>
  <c r="F19" i="1" s="1"/>
  <c r="H19" i="1" s="1"/>
  <c r="F16" i="4"/>
  <c r="F16" i="1" s="1"/>
  <c r="F34" i="4"/>
  <c r="F27" i="1" s="1"/>
  <c r="E20" i="6"/>
  <c r="F36" i="2"/>
  <c r="F32" i="2"/>
  <c r="F29" i="2"/>
  <c r="F25" i="2"/>
  <c r="F22" i="2"/>
  <c r="F19" i="2"/>
  <c r="F17" i="2"/>
  <c r="F14" i="2"/>
  <c r="F10" i="2"/>
  <c r="G21" i="1"/>
  <c r="H27" i="1" l="1"/>
  <c r="H21" i="1"/>
  <c r="G16" i="1" l="1"/>
  <c r="H31" i="1" l="1"/>
  <c r="H34" i="1"/>
  <c r="H42" i="1"/>
  <c r="H41" i="1" s="1"/>
  <c r="H38" i="1"/>
  <c r="H37" i="1" s="1"/>
  <c r="H16" i="1"/>
  <c r="H15" i="1" s="1"/>
  <c r="H10" i="1"/>
  <c r="H9" i="1" s="1"/>
  <c r="H30" i="1" l="1"/>
  <c r="H44" i="1" s="1"/>
  <c r="H45" i="1" l="1"/>
  <c r="H46" i="1" s="1"/>
</calcChain>
</file>

<file path=xl/sharedStrings.xml><?xml version="1.0" encoding="utf-8"?>
<sst xmlns="http://schemas.openxmlformats.org/spreadsheetml/2006/main" count="443" uniqueCount="219">
  <si>
    <t>UWZGLĘDNIAJĄCY WARUNKI STWiORB</t>
  </si>
  <si>
    <t>Lp</t>
  </si>
  <si>
    <t xml:space="preserve">POZ. </t>
  </si>
  <si>
    <t>KOD</t>
  </si>
  <si>
    <t>Opis  robót</t>
  </si>
  <si>
    <t>Jedn.</t>
  </si>
  <si>
    <t>Ilość</t>
  </si>
  <si>
    <t xml:space="preserve">Cena </t>
  </si>
  <si>
    <t>Wartość</t>
  </si>
  <si>
    <t>CPV</t>
  </si>
  <si>
    <t>miary</t>
  </si>
  <si>
    <t>jedn.</t>
  </si>
  <si>
    <t>I.ROBOTY PRZYGOTOWAWCZE</t>
  </si>
  <si>
    <t>1.</t>
  </si>
  <si>
    <r>
      <t>m</t>
    </r>
    <r>
      <rPr>
        <vertAlign val="superscript"/>
        <sz val="10"/>
        <rFont val="Arial"/>
        <family val="2"/>
        <charset val="238"/>
      </rPr>
      <t>2</t>
    </r>
  </si>
  <si>
    <t>000-9</t>
  </si>
  <si>
    <t>2.</t>
  </si>
  <si>
    <t xml:space="preserve">II.PODBUDOWA DROGI </t>
  </si>
  <si>
    <t>3.</t>
  </si>
  <si>
    <t>4.</t>
  </si>
  <si>
    <t>5.</t>
  </si>
  <si>
    <t>6.</t>
  </si>
  <si>
    <t>Wykonanie nawierzchni z betonu asfaltowego</t>
  </si>
  <si>
    <t>D-05.03.05.01</t>
  </si>
  <si>
    <t>dla ruchu KR1 - warstwa wiążąca z betonu asfa-</t>
  </si>
  <si>
    <t>D-05.03.05.06</t>
  </si>
  <si>
    <t>dla ruchu KR 1 - warstwa ścieralna z betonu asfa-</t>
  </si>
  <si>
    <t xml:space="preserve">Wykonanie poboczy z kruszywa kamiennego </t>
  </si>
  <si>
    <t>D-05.02.01.01</t>
  </si>
  <si>
    <t xml:space="preserve">    RAZEM WARTOŚĆ ROBÓT</t>
  </si>
  <si>
    <t xml:space="preserve">    PODATEK VAT ( 23%)</t>
  </si>
  <si>
    <t xml:space="preserve">    RAZEM WARTOŚĆ BRUTTO</t>
  </si>
  <si>
    <t xml:space="preserve">I. ROBOTY PRZYGOTOWAWCZE </t>
  </si>
  <si>
    <t xml:space="preserve">II. PODBUDOWA DROGI </t>
  </si>
  <si>
    <t xml:space="preserve">III. NAWIERZCHNIA DROGI </t>
  </si>
  <si>
    <t>Wykonanie nawierzchni z bet. asfaltowego dla ruchu KR1 -</t>
  </si>
  <si>
    <t>IV. UTWARDZONE POBOCZA</t>
  </si>
  <si>
    <r>
      <t xml:space="preserve">    </t>
    </r>
    <r>
      <rPr>
        <sz val="16"/>
        <rFont val="Arial"/>
        <family val="2"/>
        <charset val="238"/>
      </rPr>
      <t>KOSZTORYS INWESTORSKI</t>
    </r>
  </si>
  <si>
    <t xml:space="preserve">    dla przedsięwzięcia pod nazwą :</t>
  </si>
  <si>
    <t>Koszt robót netto</t>
  </si>
  <si>
    <t>Podatek VAT</t>
  </si>
  <si>
    <t>Koszt robót brutto</t>
  </si>
  <si>
    <t>Ceny robót jednostkowych przyjęto na podstawie Biuletynu Cen Robót Drogowych i Mostowych</t>
  </si>
  <si>
    <t>BCD wydanych przez Ośrodek Wdrożeń Ekonomiczno-Organizacyjnych Budownictwa Promocja</t>
  </si>
  <si>
    <t>OPRACOWAŁ :</t>
  </si>
  <si>
    <t>Założenia wyjściowe do kosztorysowania</t>
  </si>
  <si>
    <t>1. Składniki ceny jednostkowej</t>
  </si>
  <si>
    <t>1.1. Cena jednostkowa obejmuje całkowity koszt wykonania jednostki obmiarowej roboty podsta-</t>
  </si>
  <si>
    <t xml:space="preserve">       wowej a w szczególności :</t>
  </si>
  <si>
    <t xml:space="preserve">        - wartość robocizny bezpośredniej </t>
  </si>
  <si>
    <t xml:space="preserve">          tków mogących wystapić w czasie realizacji oraz w okresie gwarancyjnym</t>
  </si>
  <si>
    <t>1.2. Przez robotę podstawową (zwaną też też elementem rozliczeniowym) należy rozumieć</t>
  </si>
  <si>
    <t xml:space="preserve">       zakres robót budowlanych o jednoznacznie określonych parametrach technicznych i jakościo-</t>
  </si>
  <si>
    <t xml:space="preserve">       wych, który po wykonaniu jest możliwy do odebrania pod względem ilościowym i jakościowym</t>
  </si>
  <si>
    <t xml:space="preserve">       Szczegółowy zakres robót budowlanych objęty ceną jednostkową elementu rozliczeniowego</t>
  </si>
  <si>
    <t xml:space="preserve">       oraz parametry techniczne i jakościowe określa ogólna specyfikacja techniczna .</t>
  </si>
  <si>
    <t>2. Zasady Kalkulacji ceny jednostkowej</t>
  </si>
  <si>
    <t xml:space="preserve">    2.4. Ceny jednostkowe robót podstawowych nie uwzględniają podatku VAT</t>
  </si>
  <si>
    <t xml:space="preserve">    2.5. Ceny obejmują średnie w skali kraju jednostkowe ceny robót podstawowych.</t>
  </si>
  <si>
    <t>Średni udział procentowy /R, M,S, Kp, Kz, Z/ w kosztach cen jednostkowych</t>
  </si>
  <si>
    <t>ROBOCIZNA</t>
  </si>
  <si>
    <t xml:space="preserve">MATERIAŁ </t>
  </si>
  <si>
    <t>SPRZĘT</t>
  </si>
  <si>
    <t>Koszty pośrednie</t>
  </si>
  <si>
    <t>Koszty zakupu</t>
  </si>
  <si>
    <t>Zysk</t>
  </si>
  <si>
    <t>RAZEM</t>
  </si>
  <si>
    <t>Udział</t>
  </si>
  <si>
    <t>procentowy</t>
  </si>
  <si>
    <t>składników</t>
  </si>
  <si>
    <t>kosztu</t>
  </si>
  <si>
    <t xml:space="preserve">        - wartość materiałów i wbudowanych urządzeń wraz z kosztami zakupu (transportu od miejsca zakupu lub </t>
  </si>
  <si>
    <t xml:space="preserve">          wytwórni do stanowiska roboczego)</t>
  </si>
  <si>
    <t xml:space="preserve">        - koszty pośrednie obejmujące : płace personelu i kuerownictwa budowy, koszty zarządu firmy wykonawczej, </t>
  </si>
  <si>
    <t xml:space="preserve">          koszty działalności laboratorium, koszty urządzenia, eksploatacji i likwidacji zaplecza (w tym zapewnienie</t>
  </si>
  <si>
    <t xml:space="preserve">          energii, wody, łączności itp..), koszty bieżącej  obsługi geodezyjnej, koszty oznakowania i zabezpieczenia</t>
  </si>
  <si>
    <t xml:space="preserve">           robót, wydatki na BHP i Ppoż. należności za usługi obce na rzecz budowy, opłaty za dzierżawę placów</t>
  </si>
  <si>
    <t xml:space="preserve">           i bocznic, należności za badania i ekspertyzy dotyczące wykonywanych robót, koszty korzystania z rozwiązań </t>
  </si>
  <si>
    <t xml:space="preserve">        opatentowanych, oraz inne koszty : wykonania, eksploatacji, rozebrania dróg technologicznych i montażowych,</t>
  </si>
  <si>
    <t xml:space="preserve">          rusztowań, pomostów itp.</t>
  </si>
  <si>
    <t xml:space="preserve">    2.2. W cenach robót podstawowych (elementów rozliczeniowych) uwzględniono koszty robót pomocniczych i to-</t>
  </si>
  <si>
    <t xml:space="preserve">          warzyszących .</t>
  </si>
  <si>
    <t xml:space="preserve">    2.1. Podstawę rozliczenia stanowi całkowicie zakończony element (robota) objęty ceną jednostkową, wykonany</t>
  </si>
  <si>
    <t xml:space="preserve">           i odebrany zgodnie z projektem i Specyfikacją Techniczną oraz obmierzony zgodnie z zsasadami podanymi </t>
  </si>
  <si>
    <t xml:space="preserve">           w tych specyfikacjach . Roboty ujęte w poszczególnych pozycjach podstawowych zwane są w praktyce </t>
  </si>
  <si>
    <t xml:space="preserve">           budowlanej elementami rozliczeniowymi .</t>
  </si>
  <si>
    <t xml:space="preserve">    2.6. Ceny jednostkowe robót podstawowych kalkulowane metodą szczegółową zostały wyliczone na postawie na-</t>
  </si>
  <si>
    <t xml:space="preserve">         kładów rzeczowych z katalogów stosowanych w branży drogowej (m.in. KNR, KNNR), a także kalkulacji indywi-</t>
  </si>
  <si>
    <t xml:space="preserve">         dualnych uwzględniających nowe technologie i warunki organizacyjno-techniczne aktualnie stosowane .</t>
  </si>
  <si>
    <t xml:space="preserve">    2.7. Do średnich cen jednostkowych robót podstawowych można stosować odpowiednie syntetyczne regionalne</t>
  </si>
  <si>
    <t xml:space="preserve">           współczynniki zmiany cen podane w odpowiedniej tabeli .</t>
  </si>
  <si>
    <t>Kosztorys opracowano zgodnie z rozporządzeniem Ministra Infrastruktury z dnia 18 maja 2004 r. w sprawie</t>
  </si>
  <si>
    <t xml:space="preserve">określenia metod i podstaw sporządzania kosztorysu inwestorskiego, obliczenia planowanych kosztów prac </t>
  </si>
  <si>
    <t>projektowych oraz planowanych kosztów robót budowlanych okreslonych w programie funkcjonalno - użytkowym</t>
  </si>
  <si>
    <t xml:space="preserve">        - wartość pracy sprzętu wraz z kosztami jego sprowadzenia na teren budowy, przemieszczania między stanowi-</t>
  </si>
  <si>
    <t xml:space="preserve">          skami pracy, montażu i demontażu oraz odwiezienia z terenu budowy do bazy sprzętowej po zakończeniu robót</t>
  </si>
  <si>
    <t xml:space="preserve">    2.3. Ceny jednostkowe robót podstawowych nie uwzględniają kosztów wykonania robót w warunkach odbiegają-</t>
  </si>
  <si>
    <t xml:space="preserve">           cych od przeciętnych (np. Godziny nocne, dni ustawowo wolne od pracy, warunki uciążliwe i niebezpieczne)</t>
  </si>
  <si>
    <t>Wykonanie nawierzchni z betonu asfaltowego dla ruchu KR1-</t>
  </si>
  <si>
    <t xml:space="preserve">Wykonanie poboczy z kruszywa kamiennego stabilizowanego </t>
  </si>
  <si>
    <t>STWiORB</t>
  </si>
  <si>
    <t>KOSZTORYS SCALONY</t>
  </si>
  <si>
    <t>L.p</t>
  </si>
  <si>
    <t xml:space="preserve">KOD </t>
  </si>
  <si>
    <t xml:space="preserve">OPIS ROBÓT </t>
  </si>
  <si>
    <t>WARTOŚĆ</t>
  </si>
  <si>
    <t>I.</t>
  </si>
  <si>
    <t>00-8</t>
  </si>
  <si>
    <t>ROBOTY PRZYGOTOWAWCZE</t>
  </si>
  <si>
    <t xml:space="preserve">II. </t>
  </si>
  <si>
    <t>00-9</t>
  </si>
  <si>
    <t>PODBUDOWA DROGI</t>
  </si>
  <si>
    <t xml:space="preserve">III. </t>
  </si>
  <si>
    <t>00-0</t>
  </si>
  <si>
    <t xml:space="preserve">NAWIERZCHNIA DROGI </t>
  </si>
  <si>
    <t>IV.</t>
  </si>
  <si>
    <t>UTWARDZONE POBOCZA</t>
  </si>
  <si>
    <t>WARTOŚĆ KOSZTORYSU NETTO</t>
  </si>
  <si>
    <t>Odtworzenie geodezyjne pasa drogowego drogi</t>
  </si>
  <si>
    <t>km</t>
  </si>
  <si>
    <t>D-01.01.01.03</t>
  </si>
  <si>
    <t>stabilizowanego mechanicznie o grubości 10 cm</t>
  </si>
  <si>
    <t>mieszanka optymalna  0/31,5 mm)</t>
  </si>
  <si>
    <r>
      <t>mechanicz. o grub. 10 cm (mieszanka niezwiązana C</t>
    </r>
    <r>
      <rPr>
        <sz val="7"/>
        <rFont val="Arial"/>
        <family val="2"/>
        <charset val="238"/>
      </rPr>
      <t>50/30</t>
    </r>
    <r>
      <rPr>
        <sz val="9"/>
        <rFont val="Arial"/>
        <family val="2"/>
        <charset val="238"/>
      </rPr>
      <t xml:space="preserve"> -</t>
    </r>
  </si>
  <si>
    <r>
      <t>(mieszanka niezwiązana C</t>
    </r>
    <r>
      <rPr>
        <sz val="7"/>
        <rFont val="Arial"/>
        <family val="2"/>
        <charset val="238"/>
      </rPr>
      <t>50/30</t>
    </r>
    <r>
      <rPr>
        <sz val="9"/>
        <rFont val="Arial"/>
        <family val="2"/>
        <charset val="238"/>
      </rPr>
      <t xml:space="preserve"> -  0/31,5 mm)</t>
    </r>
  </si>
  <si>
    <t>D-04.08.03.01</t>
  </si>
  <si>
    <r>
      <t>m</t>
    </r>
    <r>
      <rPr>
        <vertAlign val="superscript"/>
        <sz val="10"/>
        <rFont val="Arial"/>
        <family val="2"/>
        <charset val="238"/>
      </rPr>
      <t>3</t>
    </r>
  </si>
  <si>
    <t>Wyrównanie podbudowy kruszywem łamanym</t>
  </si>
  <si>
    <t>stabilizowanym mechanicznie, grubość po za-</t>
  </si>
  <si>
    <t>V.</t>
  </si>
  <si>
    <t>V. INNE ROBOTY</t>
  </si>
  <si>
    <t xml:space="preserve">V. INNE ROBOTY </t>
  </si>
  <si>
    <t xml:space="preserve">INNE ROBOTY </t>
  </si>
  <si>
    <t xml:space="preserve">        - zysk kalkulacyjny zawierający m.in. ewentualne ryzyko wykonawcy z tytułu innych wyda-</t>
  </si>
  <si>
    <t>warstwa ścieralna z betonu asfaltowego (AC 8S ) o  grub. 4 cm</t>
  </si>
  <si>
    <t xml:space="preserve"> z kruszywa łamanego stabilizowanego mechanicznie . Istniejąca nawierzchnia z kruszywa zostanie wzmocniona przez</t>
  </si>
  <si>
    <t>D-04.08.04.11</t>
  </si>
  <si>
    <t>D-05.03.05.12</t>
  </si>
  <si>
    <t>D-05.03.05.21</t>
  </si>
  <si>
    <t>D-05.02.01.11</t>
  </si>
  <si>
    <t>Inwentaryzacja geodezyjna powykonawcza w msc. Fałków</t>
  </si>
  <si>
    <t>gęszczeniu średnia 15 cm (KŁSM 0/31,5 mm)</t>
  </si>
  <si>
    <r>
      <t>Kosztorys obejmuje wycenę robót dla remontu drogi (zmiany rodzaju nawierzchni) o szerokości</t>
    </r>
    <r>
      <rPr>
        <b/>
        <i/>
        <sz val="10"/>
        <color theme="1"/>
        <rFont val="Calibri"/>
        <family val="2"/>
        <charset val="238"/>
        <scheme val="minor"/>
      </rPr>
      <t xml:space="preserve"> 5,00 m .</t>
    </r>
  </si>
  <si>
    <t>GMINA FAŁKÓW</t>
  </si>
  <si>
    <t>ul. Zamkowa 1A</t>
  </si>
  <si>
    <t>26-260  FAŁKÓW</t>
  </si>
  <si>
    <t>06 - 2018 r.</t>
  </si>
  <si>
    <t>Sp. z o.o. "SEKOCENBUD"   II  kwartał 2018 r.</t>
  </si>
  <si>
    <t>do km 1+545,27 w gminie Fałków"</t>
  </si>
  <si>
    <r>
      <t>KOSZTORYS INWESTORSKI DO PRZEDSIĘWZIĘCIA :</t>
    </r>
    <r>
      <rPr>
        <b/>
        <i/>
        <sz val="9"/>
        <rFont val="Arial CE"/>
        <charset val="238"/>
      </rPr>
      <t xml:space="preserve"> „PRZEBUDOWA DROGI GMINNEJ ZBÓJNO - KOŁONIEC od km 0+000</t>
    </r>
  </si>
  <si>
    <r>
      <t xml:space="preserve">KOSZTORYS OFERTOWY DO PRZEDSIĘWZIĘCIA : </t>
    </r>
    <r>
      <rPr>
        <b/>
        <sz val="9"/>
        <rFont val="Arial CE"/>
        <charset val="238"/>
      </rPr>
      <t xml:space="preserve">  „PRZEBUDOWA DROGI GMINNEJ ZBÓJNO - KOŁONIEC od km 0+000</t>
    </r>
  </si>
  <si>
    <r>
      <t xml:space="preserve">KOSZTORYS INWESTORSKI DO PRZEDSIĘWZIĘCIA : </t>
    </r>
    <r>
      <rPr>
        <b/>
        <i/>
        <sz val="9"/>
        <rFont val="Arial CE"/>
        <charset val="238"/>
      </rPr>
      <t>„PRZEBUDOWA DROGI GMINNEJ ZBÓJNO - KOŁONIEC od km 0+000</t>
    </r>
  </si>
  <si>
    <t>Wyrównanie istn. nawierzchni kruszywem łamanym stabili-</t>
  </si>
  <si>
    <t xml:space="preserve">zowanym mechanicznie, grubość średnia po zagęszczeniu </t>
  </si>
  <si>
    <r>
      <t>15 cm (mieszanka niezwiązana C</t>
    </r>
    <r>
      <rPr>
        <sz val="8"/>
        <rFont val="Arial"/>
        <family val="2"/>
        <charset val="238"/>
      </rPr>
      <t>50/30</t>
    </r>
    <r>
      <rPr>
        <sz val="10"/>
        <rFont val="Arial"/>
        <family val="2"/>
        <charset val="238"/>
      </rPr>
      <t xml:space="preserve"> - KŁSM 0/31,5 mm)</t>
    </r>
  </si>
  <si>
    <t>D-04.01.01.02</t>
  </si>
  <si>
    <t>gruncie II-IV, głębokość  koryta 20 cm</t>
  </si>
  <si>
    <t>Koryto wykonane na poszerzeniu drogi mechanicznie w</t>
  </si>
  <si>
    <t xml:space="preserve">Oczyszczenie istniejącej nawierzchni z kruszywa kamienne- </t>
  </si>
  <si>
    <t>D-04.03.01.03</t>
  </si>
  <si>
    <t xml:space="preserve">go na krawędziach drogi za pomocą równiarki oraz ręcznie o </t>
  </si>
  <si>
    <t>szerokości po 0,50 m z każdej strony</t>
  </si>
  <si>
    <t>Wykonanie podbudowy z kruszywa łamanego stabilizowane-</t>
  </si>
  <si>
    <t>D-04.04.02.02</t>
  </si>
  <si>
    <t xml:space="preserve">go mechanicznie na poszerzeniu drogi, grubość warstwy 20 cm </t>
  </si>
  <si>
    <t>Wykonanie podbudowy z gruntu stabilizowanego cementem</t>
  </si>
  <si>
    <t>D-04.05.01.23</t>
  </si>
  <si>
    <t>o wytrzymałości Rm=2,5 Mpa, grubość w-wy 15 cm na po-</t>
  </si>
  <si>
    <t>szerzeniu nawierzchni drogi</t>
  </si>
  <si>
    <t>7.</t>
  </si>
  <si>
    <t>8.</t>
  </si>
  <si>
    <t>.</t>
  </si>
  <si>
    <t>9.</t>
  </si>
  <si>
    <t>10.</t>
  </si>
  <si>
    <t xml:space="preserve">SPORZĄDZONY NA PODSTAWIE BIULETYNU CEN DROGOWYCH "SEKOCENBUD" BCD  II  KWARTAŁ 2018 r. </t>
  </si>
  <si>
    <t>czerwiec  2018 r.</t>
  </si>
  <si>
    <r>
      <t xml:space="preserve">PRZEDMIAR ROBÓT DO PRZEDSIĘWZIĘCIA : </t>
    </r>
    <r>
      <rPr>
        <b/>
        <sz val="8.5"/>
        <rFont val="Arial CE"/>
        <family val="2"/>
        <charset val="238"/>
      </rPr>
      <t>„PRZEBUDOWA DROGI GMINNEJ ZBÓJNO - KOŁONIEC od km 0+000</t>
    </r>
  </si>
  <si>
    <t>na działce nr 1010 w gminie Fałków</t>
  </si>
  <si>
    <t>Odtworzenie geodezyjne pasa drogowego drogi gminnej</t>
  </si>
  <si>
    <t>gminnej Zbójno - Kołoniec</t>
  </si>
  <si>
    <t xml:space="preserve">Oczyszczenie istniejącej nawierzchni z kruszywa </t>
  </si>
  <si>
    <t xml:space="preserve">krawędziach drogi za pomocą równiarki oraz ręcznie o </t>
  </si>
  <si>
    <t>Koryto wykonane na poszerzeniu drogi mecha</t>
  </si>
  <si>
    <t>nicznie w gruncie II-IV, głębokość koryta 20 cm</t>
  </si>
  <si>
    <t xml:space="preserve">Wykonanie podbudowy z gruntu stabilizowanego </t>
  </si>
  <si>
    <t>warstwy 15 cm na po-szerzeniu nawierzchni drogi</t>
  </si>
  <si>
    <t xml:space="preserve">cementem o wytrzymałości Rm=2,5 Mpa, grubość </t>
  </si>
  <si>
    <t>D-04.01.01.12</t>
  </si>
  <si>
    <t>D-04.05.01.22</t>
  </si>
  <si>
    <t>Wykonanie podbudowy z kruszywa łamanego sta-</t>
  </si>
  <si>
    <t xml:space="preserve">grubość warstwy 20 cm </t>
  </si>
  <si>
    <t xml:space="preserve">bilizowanego mechanicznie na poszerzeniu drogi, </t>
  </si>
  <si>
    <t xml:space="preserve">ltowego o grubości 4 cm (AC 11W) </t>
  </si>
  <si>
    <t xml:space="preserve">ltowego o grubości 4 cm  - beton asfaltowy AC 8S </t>
  </si>
  <si>
    <t xml:space="preserve">Inwentaryzacja geodezyjna powykonawcza drogi </t>
  </si>
  <si>
    <t>Zbójno - Kołoniec w gminie Fałków</t>
  </si>
  <si>
    <t xml:space="preserve">SPORZĄDZONY NA PODSTAWIE BIULETYNU CEN DROGOWYCH BCD II KWARTAŁ 2018 r. </t>
  </si>
  <si>
    <t>przez wyrównanie z kruszywa łamanego stabilizowanego mechanicznie o grubości 15 cm. Po wykonaniu wzmocnienia istniejącej</t>
  </si>
  <si>
    <t>zostanie wykonana nowa nawierzchnia z betonu asfaltowego w dwóch warstwach : warstwa ścieralna AC 8S o grubości 4 cm</t>
  </si>
  <si>
    <t>i warstwa wiążąca z AC 11W o grubości 4 cm</t>
  </si>
  <si>
    <t>Wykonanie nawierzchni z kruszywa łamanego sta-</t>
  </si>
  <si>
    <t xml:space="preserve">bilizowanego mechanicznie na zjazdach do posesji  </t>
  </si>
  <si>
    <t>11.</t>
  </si>
  <si>
    <t>Wykonanie nawierzchni z kruszywa łamanego stabilizowanego</t>
  </si>
  <si>
    <t xml:space="preserve">mechanicznie na zjazdach do posesji  grubość warstwy 20 cm </t>
  </si>
  <si>
    <t>5*4m*3m+5*(4m*4m-3,14*4m*4m/4)*2</t>
  </si>
  <si>
    <t>od km 0+000 do km 0+904,50</t>
  </si>
  <si>
    <t>warstwa wiążąca z betonu asfaltowego (AC 11W) o grub. 4 cm</t>
  </si>
  <si>
    <t>904,5*0,5m*2</t>
  </si>
  <si>
    <t>4,30m*904,5 m*0,15m+(5m*5m-3,14*5m*5m/4)*2*0,15m</t>
  </si>
  <si>
    <t>904,5m*1,3m</t>
  </si>
  <si>
    <t>904,5m*1,20m</t>
  </si>
  <si>
    <t>904,5m*5,0m+(5m*5m-3,14*5m*5m/4)*2</t>
  </si>
  <si>
    <t>904,5m*5,1m+(5m*5m-3,14*5m*5m/4)*2</t>
  </si>
  <si>
    <t>904,5 m*0,75 m*2</t>
  </si>
  <si>
    <t>do km 0+904,5 w gminie Fałków"</t>
  </si>
  <si>
    <t>„Przebudowa drogi gminnej nr 322003T Zbójno - Kołoniec w gminie Fałków od km 0+000 do km 0+904,5 na działce 1010 w Zbójnie”</t>
  </si>
  <si>
    <t xml:space="preserve"> Długość odcinka drogi 904,50 mb. Konstrukcja wzmocnienia nawierzchni to wyrównanie</t>
  </si>
  <si>
    <t>Krzyszfof  Bajor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</si>
</sst>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40" x14ac:knownFonts="1">
    <font>
      <sz val="11"/>
      <color theme="1"/>
      <name val="Calibri"/>
      <family val="2"/>
      <charset val="238"/>
      <scheme val="minor"/>
    </font>
    <font>
      <sz val="9"/>
      <name val="Arial CE"/>
      <charset val="238"/>
    </font>
    <font>
      <b/>
      <sz val="9"/>
      <name val="Arial CE"/>
      <charset val="238"/>
    </font>
    <font>
      <b/>
      <sz val="9"/>
      <name val="Arial CE"/>
      <family val="2"/>
      <charset val="238"/>
    </font>
    <font>
      <sz val="10"/>
      <name val="Arial"/>
      <family val="2"/>
      <charset val="238"/>
    </font>
    <font>
      <sz val="11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"/>
      <family val="2"/>
      <charset val="238"/>
    </font>
    <font>
      <vertAlign val="superscript"/>
      <sz val="10"/>
      <name val="Arial"/>
      <family val="2"/>
      <charset val="238"/>
    </font>
    <font>
      <sz val="7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9"/>
      <name val="Arial CE"/>
      <family val="2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.5"/>
      <name val="Arial"/>
      <family val="2"/>
      <charset val="238"/>
    </font>
    <font>
      <sz val="16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i/>
      <sz val="9"/>
      <name val="Arial CE"/>
      <charset val="238"/>
    </font>
    <font>
      <sz val="10"/>
      <color rgb="FFFF0000"/>
      <name val="Arial"/>
      <family val="2"/>
      <charset val="238"/>
    </font>
    <font>
      <sz val="11"/>
      <color rgb="FFFF0000"/>
      <name val="Times New Roman"/>
      <family val="1"/>
      <charset val="238"/>
    </font>
    <font>
      <sz val="8"/>
      <color theme="1"/>
      <name val="Arial"/>
      <family val="2"/>
      <charset val="238"/>
    </font>
    <font>
      <b/>
      <i/>
      <sz val="11"/>
      <color rgb="FF002060"/>
      <name val="Calibri"/>
      <family val="2"/>
      <charset val="238"/>
      <scheme val="minor"/>
    </font>
    <font>
      <b/>
      <i/>
      <sz val="9"/>
      <name val="Arial CE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.5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.5"/>
      <name val="Arial CE"/>
      <family val="2"/>
      <charset val="238"/>
    </font>
    <font>
      <b/>
      <sz val="8.5"/>
      <name val="Arial CE"/>
      <family val="2"/>
      <charset val="238"/>
    </font>
    <font>
      <b/>
      <i/>
      <sz val="8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34" fillId="0" borderId="0"/>
    <xf numFmtId="9" fontId="36" fillId="0" borderId="0" applyFont="0" applyFill="0" applyBorder="0" applyAlignment="0" applyProtection="0"/>
  </cellStyleXfs>
  <cellXfs count="228">
    <xf numFmtId="0" fontId="0" fillId="0" borderId="0" xfId="0"/>
    <xf numFmtId="0" fontId="0" fillId="0" borderId="0" xfId="0" applyNumberFormat="1"/>
    <xf numFmtId="2" fontId="0" fillId="0" borderId="0" xfId="0" applyNumberFormat="1"/>
    <xf numFmtId="0" fontId="1" fillId="0" borderId="0" xfId="0" applyFont="1"/>
    <xf numFmtId="0" fontId="4" fillId="0" borderId="0" xfId="0" applyFont="1"/>
    <xf numFmtId="0" fontId="5" fillId="2" borderId="6" xfId="0" applyFont="1" applyFill="1" applyBorder="1"/>
    <xf numFmtId="0" fontId="5" fillId="2" borderId="7" xfId="0" applyNumberFormat="1" applyFont="1" applyFill="1" applyBorder="1"/>
    <xf numFmtId="0" fontId="5" fillId="2" borderId="8" xfId="0" applyFont="1" applyFill="1" applyBorder="1"/>
    <xf numFmtId="0" fontId="5" fillId="2" borderId="9" xfId="0" applyFont="1" applyFill="1" applyBorder="1"/>
    <xf numFmtId="0" fontId="5" fillId="2" borderId="7" xfId="0" applyFont="1" applyFill="1" applyBorder="1"/>
    <xf numFmtId="0" fontId="5" fillId="2" borderId="10" xfId="0" applyFont="1" applyFill="1" applyBorder="1"/>
    <xf numFmtId="2" fontId="5" fillId="2" borderId="8" xfId="0" applyNumberFormat="1" applyFont="1" applyFill="1" applyBorder="1"/>
    <xf numFmtId="0" fontId="4" fillId="0" borderId="1" xfId="0" applyFont="1" applyBorder="1"/>
    <xf numFmtId="0" fontId="7" fillId="0" borderId="0" xfId="0" applyNumberFormat="1" applyFont="1" applyBorder="1"/>
    <xf numFmtId="0" fontId="7" fillId="0" borderId="1" xfId="0" applyFont="1" applyBorder="1"/>
    <xf numFmtId="0" fontId="4" fillId="3" borderId="11" xfId="0" applyFont="1" applyFill="1" applyBorder="1"/>
    <xf numFmtId="0" fontId="4" fillId="0" borderId="0" xfId="0" applyFont="1" applyBorder="1" applyAlignment="1">
      <alignment horizontal="center"/>
    </xf>
    <xf numFmtId="2" fontId="4" fillId="0" borderId="0" xfId="0" applyNumberFormat="1" applyFont="1" applyBorder="1"/>
    <xf numFmtId="2" fontId="4" fillId="0" borderId="1" xfId="0" applyNumberFormat="1" applyFont="1" applyBorder="1"/>
    <xf numFmtId="0" fontId="4" fillId="0" borderId="13" xfId="0" applyFont="1" applyBorder="1"/>
    <xf numFmtId="0" fontId="9" fillId="0" borderId="0" xfId="0" applyNumberFormat="1" applyFont="1" applyBorder="1"/>
    <xf numFmtId="0" fontId="7" fillId="0" borderId="13" xfId="0" applyFont="1" applyBorder="1"/>
    <xf numFmtId="0" fontId="4" fillId="0" borderId="12" xfId="0" applyFont="1" applyBorder="1"/>
    <xf numFmtId="2" fontId="4" fillId="0" borderId="13" xfId="0" applyNumberFormat="1" applyFont="1" applyBorder="1"/>
    <xf numFmtId="0" fontId="4" fillId="0" borderId="17" xfId="0" applyFont="1" applyBorder="1"/>
    <xf numFmtId="0" fontId="7" fillId="0" borderId="17" xfId="0" applyFont="1" applyBorder="1"/>
    <xf numFmtId="0" fontId="4" fillId="0" borderId="20" xfId="0" applyFont="1" applyBorder="1"/>
    <xf numFmtId="2" fontId="4" fillId="0" borderId="17" xfId="0" applyNumberFormat="1" applyFont="1" applyBorder="1"/>
    <xf numFmtId="0" fontId="4" fillId="3" borderId="14" xfId="0" applyFont="1" applyFill="1" applyBorder="1"/>
    <xf numFmtId="0" fontId="4" fillId="3" borderId="15" xfId="0" applyFont="1" applyFill="1" applyBorder="1"/>
    <xf numFmtId="2" fontId="4" fillId="0" borderId="23" xfId="0" applyNumberFormat="1" applyFont="1" applyBorder="1"/>
    <xf numFmtId="0" fontId="4" fillId="0" borderId="0" xfId="0" applyFont="1" applyBorder="1"/>
    <xf numFmtId="0" fontId="6" fillId="2" borderId="24" xfId="0" applyFont="1" applyFill="1" applyBorder="1"/>
    <xf numFmtId="0" fontId="11" fillId="2" borderId="9" xfId="0" applyFont="1" applyFill="1" applyBorder="1"/>
    <xf numFmtId="2" fontId="12" fillId="2" borderId="8" xfId="0" applyNumberFormat="1" applyFont="1" applyFill="1" applyBorder="1"/>
    <xf numFmtId="0" fontId="9" fillId="0" borderId="15" xfId="0" applyNumberFormat="1" applyFont="1" applyBorder="1"/>
    <xf numFmtId="0" fontId="7" fillId="0" borderId="22" xfId="0" applyNumberFormat="1" applyFont="1" applyBorder="1"/>
    <xf numFmtId="0" fontId="13" fillId="0" borderId="13" xfId="0" applyFont="1" applyBorder="1"/>
    <xf numFmtId="0" fontId="14" fillId="0" borderId="13" xfId="0" applyFont="1" applyBorder="1"/>
    <xf numFmtId="0" fontId="10" fillId="0" borderId="0" xfId="0" applyFont="1" applyFill="1" applyBorder="1"/>
    <xf numFmtId="0" fontId="4" fillId="0" borderId="16" xfId="0" applyFont="1" applyBorder="1"/>
    <xf numFmtId="2" fontId="15" fillId="0" borderId="13" xfId="0" applyNumberFormat="1" applyFont="1" applyBorder="1"/>
    <xf numFmtId="0" fontId="0" fillId="0" borderId="4" xfId="0" applyBorder="1"/>
    <xf numFmtId="0" fontId="11" fillId="2" borderId="7" xfId="0" applyFont="1" applyFill="1" applyBorder="1"/>
    <xf numFmtId="0" fontId="11" fillId="2" borderId="10" xfId="0" applyFont="1" applyFill="1" applyBorder="1"/>
    <xf numFmtId="2" fontId="11" fillId="2" borderId="8" xfId="0" applyNumberFormat="1" applyFont="1" applyFill="1" applyBorder="1"/>
    <xf numFmtId="0" fontId="17" fillId="0" borderId="1" xfId="0" applyFont="1" applyBorder="1"/>
    <xf numFmtId="0" fontId="9" fillId="0" borderId="15" xfId="0" applyFont="1" applyBorder="1"/>
    <xf numFmtId="0" fontId="17" fillId="0" borderId="13" xfId="0" applyFont="1" applyBorder="1"/>
    <xf numFmtId="0" fontId="14" fillId="0" borderId="0" xfId="0" applyFont="1" applyBorder="1"/>
    <xf numFmtId="2" fontId="18" fillId="0" borderId="13" xfId="0" applyNumberFormat="1" applyFont="1" applyBorder="1"/>
    <xf numFmtId="0" fontId="7" fillId="0" borderId="4" xfId="0" applyFont="1" applyBorder="1"/>
    <xf numFmtId="0" fontId="15" fillId="0" borderId="6" xfId="0" applyFont="1" applyBorder="1"/>
    <xf numFmtId="0" fontId="0" fillId="0" borderId="7" xfId="0" applyNumberFormat="1" applyBorder="1"/>
    <xf numFmtId="0" fontId="0" fillId="0" borderId="7" xfId="0" applyBorder="1"/>
    <xf numFmtId="0" fontId="0" fillId="0" borderId="27" xfId="0" applyBorder="1"/>
    <xf numFmtId="0" fontId="15" fillId="0" borderId="28" xfId="0" applyFont="1" applyBorder="1"/>
    <xf numFmtId="0" fontId="0" fillId="0" borderId="27" xfId="0" applyNumberFormat="1" applyBorder="1"/>
    <xf numFmtId="0" fontId="4" fillId="0" borderId="4" xfId="0" applyFont="1" applyBorder="1"/>
    <xf numFmtId="0" fontId="15" fillId="2" borderId="30" xfId="0" applyFont="1" applyFill="1" applyBorder="1"/>
    <xf numFmtId="0" fontId="11" fillId="2" borderId="7" xfId="0" applyNumberFormat="1" applyFont="1" applyFill="1" applyBorder="1"/>
    <xf numFmtId="0" fontId="11" fillId="2" borderId="8" xfId="0" applyFont="1" applyFill="1" applyBorder="1"/>
    <xf numFmtId="0" fontId="15" fillId="2" borderId="24" xfId="0" applyFont="1" applyFill="1" applyBorder="1"/>
    <xf numFmtId="0" fontId="12" fillId="2" borderId="9" xfId="0" applyFont="1" applyFill="1" applyBorder="1"/>
    <xf numFmtId="0" fontId="25" fillId="0" borderId="0" xfId="0" applyFont="1"/>
    <xf numFmtId="0" fontId="15" fillId="0" borderId="8" xfId="0" applyFont="1" applyBorder="1"/>
    <xf numFmtId="0" fontId="15" fillId="0" borderId="7" xfId="0" applyFont="1" applyBorder="1"/>
    <xf numFmtId="0" fontId="0" fillId="0" borderId="31" xfId="0" applyBorder="1"/>
    <xf numFmtId="0" fontId="0" fillId="0" borderId="13" xfId="0" applyBorder="1"/>
    <xf numFmtId="0" fontId="0" fillId="0" borderId="0" xfId="0" applyBorder="1"/>
    <xf numFmtId="10" fontId="15" fillId="0" borderId="13" xfId="0" applyNumberFormat="1" applyFont="1" applyBorder="1" applyAlignment="1">
      <alignment horizontal="center"/>
    </xf>
    <xf numFmtId="10" fontId="15" fillId="0" borderId="0" xfId="0" applyNumberFormat="1" applyFont="1" applyBorder="1" applyAlignment="1">
      <alignment horizontal="center"/>
    </xf>
    <xf numFmtId="9" fontId="15" fillId="0" borderId="13" xfId="0" applyNumberFormat="1" applyFont="1" applyBorder="1" applyAlignment="1">
      <alignment horizontal="center"/>
    </xf>
    <xf numFmtId="0" fontId="0" fillId="0" borderId="28" xfId="0" applyBorder="1"/>
    <xf numFmtId="0" fontId="15" fillId="0" borderId="0" xfId="0" applyFont="1" applyAlignment="1">
      <alignment horizontal="center"/>
    </xf>
    <xf numFmtId="0" fontId="10" fillId="0" borderId="32" xfId="0" applyFont="1" applyBorder="1"/>
    <xf numFmtId="0" fontId="10" fillId="0" borderId="15" xfId="0" applyFont="1" applyFill="1" applyBorder="1"/>
    <xf numFmtId="0" fontId="3" fillId="0" borderId="0" xfId="0" applyFont="1" applyAlignment="1">
      <alignment horizontal="center"/>
    </xf>
    <xf numFmtId="0" fontId="7" fillId="2" borderId="8" xfId="0" applyNumberFormat="1" applyFont="1" applyFill="1" applyBorder="1"/>
    <xf numFmtId="0" fontId="6" fillId="2" borderId="30" xfId="0" applyFont="1" applyFill="1" applyBorder="1"/>
    <xf numFmtId="0" fontId="16" fillId="0" borderId="13" xfId="0" applyFont="1" applyBorder="1"/>
    <xf numFmtId="0" fontId="4" fillId="0" borderId="32" xfId="0" applyFont="1" applyFill="1" applyBorder="1"/>
    <xf numFmtId="0" fontId="19" fillId="0" borderId="13" xfId="0" applyFont="1" applyBorder="1"/>
    <xf numFmtId="0" fontId="14" fillId="0" borderId="12" xfId="0" applyFont="1" applyBorder="1"/>
    <xf numFmtId="0" fontId="9" fillId="0" borderId="22" xfId="0" applyNumberFormat="1" applyFont="1" applyBorder="1"/>
    <xf numFmtId="2" fontId="4" fillId="0" borderId="22" xfId="0" applyNumberFormat="1" applyFont="1" applyBorder="1"/>
    <xf numFmtId="0" fontId="4" fillId="3" borderId="18" xfId="0" applyFont="1" applyFill="1" applyBorder="1"/>
    <xf numFmtId="0" fontId="4" fillId="0" borderId="16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0" borderId="2" xfId="0" applyNumberFormat="1" applyFont="1" applyBorder="1" applyAlignment="1">
      <alignment horizontal="center"/>
    </xf>
    <xf numFmtId="0" fontId="4" fillId="0" borderId="19" xfId="0" applyFont="1" applyFill="1" applyBorder="1"/>
    <xf numFmtId="0" fontId="28" fillId="0" borderId="0" xfId="0" applyFont="1" applyBorder="1"/>
    <xf numFmtId="0" fontId="29" fillId="2" borderId="33" xfId="0" applyFont="1" applyFill="1" applyBorder="1"/>
    <xf numFmtId="0" fontId="28" fillId="0" borderId="22" xfId="0" applyFont="1" applyBorder="1"/>
    <xf numFmtId="0" fontId="5" fillId="2" borderId="24" xfId="0" applyFont="1" applyFill="1" applyBorder="1"/>
    <xf numFmtId="0" fontId="6" fillId="2" borderId="8" xfId="0" applyFont="1" applyFill="1" applyBorder="1"/>
    <xf numFmtId="2" fontId="6" fillId="0" borderId="3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4" fillId="0" borderId="2" xfId="0" applyNumberFormat="1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0" fillId="0" borderId="25" xfId="0" applyBorder="1"/>
    <xf numFmtId="0" fontId="30" fillId="0" borderId="5" xfId="0" applyFont="1" applyBorder="1"/>
    <xf numFmtId="0" fontId="15" fillId="0" borderId="4" xfId="0" applyFont="1" applyBorder="1"/>
    <xf numFmtId="0" fontId="30" fillId="0" borderId="25" xfId="0" applyFont="1" applyBorder="1"/>
    <xf numFmtId="0" fontId="15" fillId="0" borderId="29" xfId="0" applyFont="1" applyBorder="1"/>
    <xf numFmtId="0" fontId="15" fillId="0" borderId="3" xfId="0" applyFont="1" applyBorder="1"/>
    <xf numFmtId="0" fontId="6" fillId="4" borderId="4" xfId="0" applyFont="1" applyFill="1" applyBorder="1"/>
    <xf numFmtId="0" fontId="15" fillId="0" borderId="25" xfId="0" applyFont="1" applyBorder="1"/>
    <xf numFmtId="0" fontId="0" fillId="0" borderId="1" xfId="0" applyBorder="1"/>
    <xf numFmtId="0" fontId="6" fillId="4" borderId="28" xfId="0" applyFont="1" applyFill="1" applyBorder="1"/>
    <xf numFmtId="0" fontId="0" fillId="0" borderId="29" xfId="0" applyBorder="1"/>
    <xf numFmtId="0" fontId="0" fillId="0" borderId="3" xfId="0" applyBorder="1"/>
    <xf numFmtId="0" fontId="15" fillId="4" borderId="28" xfId="0" applyFont="1" applyFill="1" applyBorder="1"/>
    <xf numFmtId="0" fontId="0" fillId="4" borderId="25" xfId="0" applyFill="1" applyBorder="1"/>
    <xf numFmtId="0" fontId="4" fillId="0" borderId="34" xfId="0" applyFont="1" applyBorder="1" applyAlignment="1">
      <alignment horizontal="center"/>
    </xf>
    <xf numFmtId="0" fontId="9" fillId="0" borderId="22" xfId="0" applyNumberFormat="1" applyFont="1" applyBorder="1" applyAlignment="1">
      <alignment horizontal="center"/>
    </xf>
    <xf numFmtId="2" fontId="4" fillId="0" borderId="12" xfId="0" applyNumberFormat="1" applyFont="1" applyBorder="1"/>
    <xf numFmtId="2" fontId="4" fillId="0" borderId="20" xfId="0" applyNumberFormat="1" applyFont="1" applyBorder="1"/>
    <xf numFmtId="0" fontId="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9" fillId="0" borderId="0" xfId="0" applyFont="1" applyBorder="1"/>
    <xf numFmtId="0" fontId="10" fillId="3" borderId="15" xfId="0" applyFont="1" applyFill="1" applyBorder="1"/>
    <xf numFmtId="0" fontId="10" fillId="0" borderId="0" xfId="0" applyNumberFormat="1" applyFont="1" applyBorder="1"/>
    <xf numFmtId="0" fontId="4" fillId="0" borderId="36" xfId="0" applyFont="1" applyBorder="1"/>
    <xf numFmtId="0" fontId="9" fillId="0" borderId="0" xfId="0" applyNumberFormat="1" applyFont="1" applyBorder="1" applyAlignment="1">
      <alignment horizontal="center"/>
    </xf>
    <xf numFmtId="0" fontId="9" fillId="0" borderId="27" xfId="0" applyNumberFormat="1" applyFont="1" applyBorder="1" applyAlignment="1">
      <alignment horizontal="center"/>
    </xf>
    <xf numFmtId="0" fontId="4" fillId="3" borderId="35" xfId="0" applyFont="1" applyFill="1" applyBorder="1"/>
    <xf numFmtId="0" fontId="4" fillId="0" borderId="26" xfId="0" applyFont="1" applyBorder="1" applyAlignment="1">
      <alignment horizontal="center"/>
    </xf>
    <xf numFmtId="2" fontId="4" fillId="0" borderId="4" xfId="0" applyNumberFormat="1" applyFont="1" applyBorder="1"/>
    <xf numFmtId="0" fontId="13" fillId="0" borderId="17" xfId="0" applyFont="1" applyBorder="1"/>
    <xf numFmtId="164" fontId="4" fillId="0" borderId="36" xfId="0" applyNumberFormat="1" applyFont="1" applyBorder="1"/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4" borderId="0" xfId="0" applyFont="1" applyFill="1" applyBorder="1"/>
    <xf numFmtId="0" fontId="0" fillId="4" borderId="5" xfId="0" applyFill="1" applyBorder="1"/>
    <xf numFmtId="0" fontId="0" fillId="0" borderId="0" xfId="0" applyAlignment="1">
      <alignment horizontal="center"/>
    </xf>
    <xf numFmtId="0" fontId="10" fillId="3" borderId="14" xfId="0" applyFont="1" applyFill="1" applyBorder="1"/>
    <xf numFmtId="0" fontId="22" fillId="0" borderId="0" xfId="0" applyFont="1" applyBorder="1"/>
    <xf numFmtId="0" fontId="23" fillId="0" borderId="0" xfId="0" applyFont="1" applyBorder="1"/>
    <xf numFmtId="0" fontId="15" fillId="0" borderId="0" xfId="0" applyFont="1" applyBorder="1"/>
    <xf numFmtId="0" fontId="0" fillId="0" borderId="0" xfId="0" applyBorder="1" applyAlignment="1">
      <alignment horizontal="center"/>
    </xf>
    <xf numFmtId="2" fontId="0" fillId="0" borderId="0" xfId="0" applyNumberFormat="1" applyBorder="1"/>
    <xf numFmtId="0" fontId="3" fillId="0" borderId="0" xfId="0" applyFont="1" applyAlignment="1">
      <alignment horizontal="center"/>
    </xf>
    <xf numFmtId="0" fontId="4" fillId="0" borderId="21" xfId="0" applyFont="1" applyBorder="1"/>
    <xf numFmtId="0" fontId="31" fillId="0" borderId="0" xfId="0" applyFont="1" applyBorder="1"/>
    <xf numFmtId="4" fontId="4" fillId="0" borderId="1" xfId="0" applyNumberFormat="1" applyFont="1" applyBorder="1"/>
    <xf numFmtId="4" fontId="4" fillId="0" borderId="13" xfId="0" applyNumberFormat="1" applyFont="1" applyBorder="1"/>
    <xf numFmtId="4" fontId="18" fillId="0" borderId="13" xfId="0" applyNumberFormat="1" applyFont="1" applyBorder="1"/>
    <xf numFmtId="4" fontId="20" fillId="0" borderId="8" xfId="0" applyNumberFormat="1" applyFont="1" applyBorder="1"/>
    <xf numFmtId="4" fontId="20" fillId="0" borderId="4" xfId="0" applyNumberFormat="1" applyFont="1" applyBorder="1"/>
    <xf numFmtId="4" fontId="15" fillId="0" borderId="2" xfId="0" applyNumberFormat="1" applyFont="1" applyBorder="1" applyAlignment="1">
      <alignment horizontal="center"/>
    </xf>
    <xf numFmtId="4" fontId="15" fillId="0" borderId="3" xfId="0" applyNumberFormat="1" applyFont="1" applyBorder="1" applyAlignment="1">
      <alignment horizontal="center"/>
    </xf>
    <xf numFmtId="0" fontId="10" fillId="0" borderId="19" xfId="0" applyFont="1" applyFill="1" applyBorder="1"/>
    <xf numFmtId="0" fontId="4" fillId="0" borderId="22" xfId="0" applyFont="1" applyBorder="1"/>
    <xf numFmtId="0" fontId="14" fillId="0" borderId="36" xfId="0" applyFont="1" applyBorder="1"/>
    <xf numFmtId="0" fontId="16" fillId="0" borderId="0" xfId="0" applyFont="1" applyAlignment="1">
      <alignment horizontal="left"/>
    </xf>
    <xf numFmtId="0" fontId="25" fillId="0" borderId="0" xfId="0" applyFont="1" applyBorder="1"/>
    <xf numFmtId="0" fontId="26" fillId="0" borderId="0" xfId="1" applyFont="1" applyBorder="1"/>
    <xf numFmtId="0" fontId="0" fillId="0" borderId="22" xfId="0" applyBorder="1"/>
    <xf numFmtId="0" fontId="32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165" fontId="4" fillId="0" borderId="1" xfId="0" applyNumberFormat="1" applyFont="1" applyBorder="1"/>
    <xf numFmtId="0" fontId="10" fillId="0" borderId="22" xfId="0" applyNumberFormat="1" applyFont="1" applyBorder="1"/>
    <xf numFmtId="0" fontId="10" fillId="3" borderId="19" xfId="0" applyFont="1" applyFill="1" applyBorder="1"/>
    <xf numFmtId="0" fontId="4" fillId="0" borderId="22" xfId="0" applyFont="1" applyBorder="1" applyAlignment="1">
      <alignment horizontal="center"/>
    </xf>
    <xf numFmtId="0" fontId="35" fillId="3" borderId="14" xfId="0" applyFont="1" applyFill="1" applyBorder="1"/>
    <xf numFmtId="2" fontId="4" fillId="0" borderId="15" xfId="0" applyNumberFormat="1" applyFont="1" applyBorder="1"/>
    <xf numFmtId="2" fontId="10" fillId="0" borderId="15" xfId="0" applyNumberFormat="1" applyFont="1" applyBorder="1"/>
    <xf numFmtId="0" fontId="7" fillId="0" borderId="13" xfId="0" applyNumberFormat="1" applyFont="1" applyBorder="1" applyAlignment="1">
      <alignment horizontal="center"/>
    </xf>
    <xf numFmtId="0" fontId="9" fillId="0" borderId="13" xfId="0" applyNumberFormat="1" applyFont="1" applyBorder="1" applyAlignment="1">
      <alignment horizontal="left"/>
    </xf>
    <xf numFmtId="0" fontId="9" fillId="0" borderId="0" xfId="0" applyNumberFormat="1" applyFont="1" applyBorder="1" applyAlignment="1">
      <alignment horizontal="left"/>
    </xf>
    <xf numFmtId="0" fontId="10" fillId="0" borderId="37" xfId="0" applyFont="1" applyFill="1" applyBorder="1"/>
    <xf numFmtId="165" fontId="4" fillId="0" borderId="13" xfId="0" applyNumberFormat="1" applyFont="1" applyBorder="1"/>
    <xf numFmtId="0" fontId="17" fillId="0" borderId="0" xfId="0" applyFont="1" applyBorder="1"/>
    <xf numFmtId="165" fontId="4" fillId="0" borderId="23" xfId="0" applyNumberFormat="1" applyFont="1" applyBorder="1"/>
    <xf numFmtId="2" fontId="4" fillId="0" borderId="38" xfId="0" applyNumberFormat="1" applyFont="1" applyBorder="1"/>
    <xf numFmtId="0" fontId="4" fillId="3" borderId="19" xfId="0" applyFont="1" applyFill="1" applyBorder="1"/>
    <xf numFmtId="0" fontId="9" fillId="0" borderId="22" xfId="0" applyNumberFormat="1" applyFont="1" applyBorder="1" applyAlignment="1">
      <alignment horizontal="left"/>
    </xf>
    <xf numFmtId="9" fontId="28" fillId="0" borderId="0" xfId="2" applyFont="1" applyBorder="1"/>
    <xf numFmtId="0" fontId="4" fillId="0" borderId="39" xfId="0" applyFont="1" applyBorder="1"/>
    <xf numFmtId="0" fontId="7" fillId="0" borderId="40" xfId="0" applyNumberFormat="1" applyFont="1" applyBorder="1" applyAlignment="1">
      <alignment horizontal="center"/>
    </xf>
    <xf numFmtId="0" fontId="7" fillId="0" borderId="39" xfId="0" applyFont="1" applyBorder="1"/>
    <xf numFmtId="2" fontId="4" fillId="0" borderId="41" xfId="0" applyNumberFormat="1" applyFont="1" applyBorder="1"/>
    <xf numFmtId="0" fontId="4" fillId="0" borderId="42" xfId="0" applyFont="1" applyBorder="1" applyAlignment="1">
      <alignment horizontal="center"/>
    </xf>
    <xf numFmtId="0" fontId="4" fillId="0" borderId="40" xfId="0" applyFont="1" applyBorder="1"/>
    <xf numFmtId="165" fontId="4" fillId="0" borderId="12" xfId="0" applyNumberFormat="1" applyFont="1" applyBorder="1"/>
    <xf numFmtId="2" fontId="4" fillId="0" borderId="39" xfId="0" applyNumberFormat="1" applyFont="1" applyBorder="1"/>
    <xf numFmtId="2" fontId="4" fillId="0" borderId="19" xfId="0" applyNumberFormat="1" applyFont="1" applyBorder="1"/>
    <xf numFmtId="2" fontId="4" fillId="0" borderId="35" xfId="0" applyNumberFormat="1" applyFont="1" applyBorder="1"/>
    <xf numFmtId="0" fontId="37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15" fillId="0" borderId="27" xfId="0" applyNumberFormat="1" applyFont="1" applyBorder="1" applyAlignment="1">
      <alignment horizontal="center"/>
    </xf>
    <xf numFmtId="4" fontId="15" fillId="0" borderId="25" xfId="0" applyNumberFormat="1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4" fontId="24" fillId="5" borderId="6" xfId="0" applyNumberFormat="1" applyFont="1" applyFill="1" applyBorder="1" applyAlignment="1">
      <alignment horizontal="center"/>
    </xf>
    <xf numFmtId="4" fontId="24" fillId="5" borderId="33" xfId="0" applyNumberFormat="1" applyFont="1" applyFill="1" applyBorder="1" applyAlignment="1">
      <alignment horizontal="center"/>
    </xf>
    <xf numFmtId="0" fontId="15" fillId="0" borderId="27" xfId="0" applyFont="1" applyBorder="1" applyAlignment="1">
      <alignment horizontal="left"/>
    </xf>
    <xf numFmtId="4" fontId="15" fillId="0" borderId="28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26" fillId="0" borderId="0" xfId="0" applyFont="1" applyAlignment="1">
      <alignment horizontal="center"/>
    </xf>
    <xf numFmtId="4" fontId="24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/>
    </xf>
  </cellXfs>
  <cellStyles count="3">
    <cellStyle name="Normalny" xfId="0" builtinId="0"/>
    <cellStyle name="Normalny 2" xfId="1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view="pageLayout" zoomScale="120" zoomScalePageLayoutView="120" workbookViewId="0">
      <selection activeCell="A2" sqref="A2:F2"/>
    </sheetView>
  </sheetViews>
  <sheetFormatPr defaultRowHeight="15" x14ac:dyDescent="0.25"/>
  <cols>
    <col min="1" max="1" width="3.5703125" customWidth="1"/>
    <col min="2" max="2" width="9.140625" customWidth="1"/>
    <col min="3" max="3" width="6.5703125" customWidth="1"/>
    <col min="4" max="4" width="48.85546875" customWidth="1"/>
    <col min="5" max="5" width="8.85546875" customWidth="1"/>
    <col min="6" max="6" width="9.85546875" customWidth="1"/>
  </cols>
  <sheetData>
    <row r="1" spans="1:8" x14ac:dyDescent="0.25">
      <c r="A1" s="203" t="s">
        <v>176</v>
      </c>
      <c r="B1" s="203"/>
      <c r="C1" s="203"/>
      <c r="D1" s="203"/>
      <c r="E1" s="203"/>
      <c r="F1" s="203"/>
    </row>
    <row r="2" spans="1:8" x14ac:dyDescent="0.25">
      <c r="A2" s="204" t="s">
        <v>215</v>
      </c>
      <c r="B2" s="205"/>
      <c r="C2" s="205"/>
      <c r="D2" s="205"/>
      <c r="E2" s="205"/>
      <c r="F2" s="205"/>
      <c r="G2" s="77"/>
      <c r="H2" s="77"/>
    </row>
    <row r="3" spans="1:8" ht="15.75" thickBot="1" x14ac:dyDescent="0.3">
      <c r="A3" s="132"/>
      <c r="B3" s="132"/>
      <c r="C3" s="132"/>
      <c r="D3" s="132"/>
      <c r="E3" s="132"/>
      <c r="F3" s="132"/>
      <c r="G3" s="132"/>
      <c r="H3" s="132"/>
    </row>
    <row r="4" spans="1:8" x14ac:dyDescent="0.25">
      <c r="A4" s="89" t="s">
        <v>1</v>
      </c>
      <c r="B4" s="90" t="s">
        <v>2</v>
      </c>
      <c r="C4" s="89" t="s">
        <v>3</v>
      </c>
      <c r="D4" s="91" t="s">
        <v>4</v>
      </c>
      <c r="E4" s="92" t="s">
        <v>5</v>
      </c>
      <c r="F4" s="89" t="s">
        <v>6</v>
      </c>
    </row>
    <row r="5" spans="1:8" ht="15.75" thickBot="1" x14ac:dyDescent="0.3">
      <c r="A5" s="93"/>
      <c r="B5" s="94" t="s">
        <v>100</v>
      </c>
      <c r="C5" s="93" t="s">
        <v>9</v>
      </c>
      <c r="D5" s="95"/>
      <c r="E5" s="96" t="s">
        <v>10</v>
      </c>
      <c r="F5" s="93"/>
    </row>
    <row r="6" spans="1:8" ht="15.75" thickBot="1" x14ac:dyDescent="0.3">
      <c r="A6" s="5"/>
      <c r="B6" s="6"/>
      <c r="C6" s="7"/>
      <c r="D6" s="32" t="s">
        <v>32</v>
      </c>
      <c r="E6" s="10"/>
      <c r="F6" s="7"/>
    </row>
    <row r="7" spans="1:8" x14ac:dyDescent="0.25">
      <c r="A7" s="12" t="s">
        <v>13</v>
      </c>
      <c r="B7" s="97" t="s">
        <v>100</v>
      </c>
      <c r="C7" s="14">
        <v>45230</v>
      </c>
      <c r="D7" s="15" t="s">
        <v>178</v>
      </c>
      <c r="E7" s="128" t="s">
        <v>119</v>
      </c>
      <c r="F7" s="175">
        <v>0.90449999999999997</v>
      </c>
    </row>
    <row r="8" spans="1:8" x14ac:dyDescent="0.25">
      <c r="A8" s="19"/>
      <c r="B8" s="138" t="s">
        <v>120</v>
      </c>
      <c r="C8" s="21"/>
      <c r="D8" s="28" t="s">
        <v>177</v>
      </c>
      <c r="E8" s="87"/>
      <c r="F8" s="23"/>
    </row>
    <row r="9" spans="1:8" x14ac:dyDescent="0.25">
      <c r="A9" s="24"/>
      <c r="B9" s="129"/>
      <c r="C9" s="25" t="s">
        <v>15</v>
      </c>
      <c r="D9" s="86" t="s">
        <v>206</v>
      </c>
      <c r="E9" s="88"/>
      <c r="F9" s="27"/>
    </row>
    <row r="10" spans="1:8" x14ac:dyDescent="0.25">
      <c r="A10" s="19" t="s">
        <v>16</v>
      </c>
      <c r="B10" s="97" t="s">
        <v>100</v>
      </c>
      <c r="C10" s="21">
        <v>45230</v>
      </c>
      <c r="D10" s="28" t="s">
        <v>158</v>
      </c>
      <c r="E10" s="16" t="s">
        <v>14</v>
      </c>
      <c r="F10" s="23">
        <v>904.5</v>
      </c>
    </row>
    <row r="11" spans="1:8" x14ac:dyDescent="0.25">
      <c r="A11" s="19" t="s">
        <v>171</v>
      </c>
      <c r="B11" s="20" t="s">
        <v>159</v>
      </c>
      <c r="C11" s="21" t="s">
        <v>15</v>
      </c>
      <c r="D11" s="150" t="s">
        <v>160</v>
      </c>
      <c r="E11" s="31"/>
      <c r="F11" s="19"/>
    </row>
    <row r="12" spans="1:8" x14ac:dyDescent="0.25">
      <c r="A12" s="19"/>
      <c r="B12" s="13"/>
      <c r="C12" s="21"/>
      <c r="D12" s="179" t="s">
        <v>161</v>
      </c>
      <c r="E12" s="31"/>
      <c r="F12" s="19"/>
    </row>
    <row r="13" spans="1:8" x14ac:dyDescent="0.25">
      <c r="A13" s="19"/>
      <c r="B13" s="13"/>
      <c r="C13" s="21"/>
      <c r="D13" s="179" t="s">
        <v>206</v>
      </c>
      <c r="E13" s="31"/>
      <c r="F13" s="19"/>
    </row>
    <row r="14" spans="1:8" ht="15.75" thickBot="1" x14ac:dyDescent="0.3">
      <c r="A14" s="19"/>
      <c r="B14" s="138"/>
      <c r="C14" s="21"/>
      <c r="D14" s="28" t="s">
        <v>208</v>
      </c>
      <c r="E14" s="16"/>
      <c r="F14" s="23"/>
    </row>
    <row r="15" spans="1:8" ht="15.75" thickBot="1" x14ac:dyDescent="0.3">
      <c r="A15" s="61"/>
      <c r="B15" s="60"/>
      <c r="C15" s="61"/>
      <c r="D15" s="59" t="s">
        <v>33</v>
      </c>
      <c r="E15" s="43"/>
      <c r="F15" s="61"/>
    </row>
    <row r="16" spans="1:8" x14ac:dyDescent="0.25">
      <c r="A16" s="12" t="s">
        <v>18</v>
      </c>
      <c r="B16" s="97" t="s">
        <v>100</v>
      </c>
      <c r="C16" s="14">
        <v>45230</v>
      </c>
      <c r="D16" s="29" t="s">
        <v>152</v>
      </c>
      <c r="E16" s="87" t="s">
        <v>126</v>
      </c>
      <c r="F16" s="18">
        <f>4.3*904.5*0.15+(5*5-3.14*5*5/4)*4*0.15</f>
        <v>586.62749999999994</v>
      </c>
    </row>
    <row r="17" spans="1:6" x14ac:dyDescent="0.25">
      <c r="A17" s="19"/>
      <c r="B17" s="20" t="s">
        <v>125</v>
      </c>
      <c r="C17" s="21" t="s">
        <v>15</v>
      </c>
      <c r="D17" s="29" t="s">
        <v>153</v>
      </c>
      <c r="E17" s="87"/>
      <c r="F17" s="23"/>
    </row>
    <row r="18" spans="1:6" x14ac:dyDescent="0.25">
      <c r="A18" s="19"/>
      <c r="B18" s="136"/>
      <c r="C18" s="21"/>
      <c r="D18" s="29" t="s">
        <v>154</v>
      </c>
      <c r="E18" s="87"/>
      <c r="F18" s="23"/>
    </row>
    <row r="19" spans="1:6" x14ac:dyDescent="0.25">
      <c r="A19" s="19"/>
      <c r="B19" s="136"/>
      <c r="C19" s="21"/>
      <c r="D19" s="135" t="s">
        <v>206</v>
      </c>
      <c r="E19" s="16"/>
      <c r="F19" s="23"/>
    </row>
    <row r="20" spans="1:6" x14ac:dyDescent="0.25">
      <c r="A20" s="24"/>
      <c r="B20" s="176"/>
      <c r="C20" s="25"/>
      <c r="D20" s="177" t="s">
        <v>209</v>
      </c>
      <c r="E20" s="178"/>
      <c r="F20" s="27"/>
    </row>
    <row r="21" spans="1:6" x14ac:dyDescent="0.25">
      <c r="A21" s="19" t="s">
        <v>19</v>
      </c>
      <c r="B21" s="97" t="s">
        <v>100</v>
      </c>
      <c r="C21" s="21">
        <v>45230</v>
      </c>
      <c r="D21" s="29" t="s">
        <v>157</v>
      </c>
      <c r="E21" s="16" t="s">
        <v>14</v>
      </c>
      <c r="F21" s="23">
        <f>904.5*1.3</f>
        <v>1175.8500000000001</v>
      </c>
    </row>
    <row r="22" spans="1:6" x14ac:dyDescent="0.25">
      <c r="A22" s="19"/>
      <c r="B22" s="20" t="s">
        <v>155</v>
      </c>
      <c r="C22" s="21" t="s">
        <v>15</v>
      </c>
      <c r="D22" s="29" t="s">
        <v>156</v>
      </c>
      <c r="E22" s="16"/>
      <c r="F22" s="23"/>
    </row>
    <row r="23" spans="1:6" x14ac:dyDescent="0.25">
      <c r="A23" s="19"/>
      <c r="B23" s="20"/>
      <c r="C23" s="21"/>
      <c r="D23" s="29" t="s">
        <v>206</v>
      </c>
      <c r="E23" s="16"/>
      <c r="F23" s="23"/>
    </row>
    <row r="24" spans="1:6" x14ac:dyDescent="0.25">
      <c r="A24" s="24"/>
      <c r="B24" s="84"/>
      <c r="C24" s="25"/>
      <c r="D24" s="201" t="s">
        <v>210</v>
      </c>
      <c r="E24" s="178"/>
      <c r="F24" s="27"/>
    </row>
    <row r="25" spans="1:6" x14ac:dyDescent="0.25">
      <c r="A25" s="19" t="s">
        <v>20</v>
      </c>
      <c r="B25" s="97" t="s">
        <v>100</v>
      </c>
      <c r="C25" s="21">
        <v>45230</v>
      </c>
      <c r="D25" s="29" t="s">
        <v>165</v>
      </c>
      <c r="E25" s="16" t="s">
        <v>14</v>
      </c>
      <c r="F25" s="23">
        <f>904.5*1.3</f>
        <v>1175.8500000000001</v>
      </c>
    </row>
    <row r="26" spans="1:6" x14ac:dyDescent="0.25">
      <c r="A26" s="19"/>
      <c r="B26" s="184" t="s">
        <v>166</v>
      </c>
      <c r="C26" s="21" t="s">
        <v>15</v>
      </c>
      <c r="D26" s="29" t="s">
        <v>167</v>
      </c>
      <c r="E26" s="87"/>
      <c r="F26" s="23"/>
    </row>
    <row r="27" spans="1:6" x14ac:dyDescent="0.25">
      <c r="A27" s="19"/>
      <c r="B27" s="184"/>
      <c r="C27" s="21"/>
      <c r="D27" s="29" t="s">
        <v>168</v>
      </c>
      <c r="E27" s="87"/>
      <c r="F27" s="23"/>
    </row>
    <row r="28" spans="1:6" x14ac:dyDescent="0.25">
      <c r="A28" s="19"/>
      <c r="B28" s="184"/>
      <c r="C28" s="21"/>
      <c r="D28" s="29" t="s">
        <v>206</v>
      </c>
      <c r="E28" s="87"/>
      <c r="F28" s="23"/>
    </row>
    <row r="29" spans="1:6" x14ac:dyDescent="0.25">
      <c r="A29" s="24"/>
      <c r="B29" s="36"/>
      <c r="C29" s="25"/>
      <c r="D29" s="201" t="s">
        <v>210</v>
      </c>
      <c r="E29" s="88"/>
      <c r="F29" s="27"/>
    </row>
    <row r="30" spans="1:6" x14ac:dyDescent="0.25">
      <c r="A30" s="19" t="s">
        <v>21</v>
      </c>
      <c r="B30" s="97" t="s">
        <v>100</v>
      </c>
      <c r="C30" s="21">
        <v>45230</v>
      </c>
      <c r="D30" s="180" t="s">
        <v>162</v>
      </c>
      <c r="E30" s="87" t="s">
        <v>14</v>
      </c>
      <c r="F30" s="23">
        <f>904.5*1.2</f>
        <v>1085.3999999999999</v>
      </c>
    </row>
    <row r="31" spans="1:6" x14ac:dyDescent="0.25">
      <c r="A31" s="19"/>
      <c r="B31" s="20" t="s">
        <v>163</v>
      </c>
      <c r="C31" s="21" t="s">
        <v>15</v>
      </c>
      <c r="D31" s="181" t="s">
        <v>164</v>
      </c>
      <c r="E31" s="87"/>
      <c r="F31" s="23"/>
    </row>
    <row r="32" spans="1:6" x14ac:dyDescent="0.25">
      <c r="A32" s="19"/>
      <c r="B32" s="20"/>
      <c r="C32" s="21"/>
      <c r="D32" s="29" t="s">
        <v>206</v>
      </c>
      <c r="E32" s="87"/>
      <c r="F32" s="23"/>
    </row>
    <row r="33" spans="1:6" x14ac:dyDescent="0.25">
      <c r="A33" s="24"/>
      <c r="B33" s="84"/>
      <c r="C33" s="25"/>
      <c r="D33" s="201" t="s">
        <v>211</v>
      </c>
      <c r="E33" s="88"/>
      <c r="F33" s="27"/>
    </row>
    <row r="34" spans="1:6" x14ac:dyDescent="0.25">
      <c r="A34" s="19" t="s">
        <v>169</v>
      </c>
      <c r="B34" s="194" t="s">
        <v>100</v>
      </c>
      <c r="C34" s="195">
        <v>45230</v>
      </c>
      <c r="D34" s="196" t="s">
        <v>203</v>
      </c>
      <c r="E34" s="197" t="s">
        <v>14</v>
      </c>
      <c r="F34" s="200">
        <f>5*4*3+5*(4*4-3.14*4*4/4)*2</f>
        <v>94.399999999999991</v>
      </c>
    </row>
    <row r="35" spans="1:6" x14ac:dyDescent="0.25">
      <c r="A35" s="19"/>
      <c r="B35" s="20" t="s">
        <v>163</v>
      </c>
      <c r="C35" s="21" t="s">
        <v>15</v>
      </c>
      <c r="D35" s="181" t="s">
        <v>204</v>
      </c>
      <c r="E35" s="87"/>
      <c r="F35" s="23"/>
    </row>
    <row r="36" spans="1:6" x14ac:dyDescent="0.25">
      <c r="A36" s="19"/>
      <c r="B36" s="20"/>
      <c r="C36" s="21"/>
      <c r="D36" s="29" t="s">
        <v>206</v>
      </c>
      <c r="E36" s="16"/>
      <c r="F36" s="23"/>
    </row>
    <row r="37" spans="1:6" ht="15.75" thickBot="1" x14ac:dyDescent="0.3">
      <c r="A37" s="19"/>
      <c r="B37" s="20"/>
      <c r="C37" s="21"/>
      <c r="D37" s="202" t="s">
        <v>205</v>
      </c>
      <c r="E37" s="16"/>
      <c r="F37" s="23"/>
    </row>
    <row r="38" spans="1:6" ht="15.75" thickBot="1" x14ac:dyDescent="0.3">
      <c r="A38" s="61"/>
      <c r="B38" s="60"/>
      <c r="C38" s="61"/>
      <c r="D38" s="62" t="s">
        <v>34</v>
      </c>
      <c r="E38" s="44"/>
      <c r="F38" s="61"/>
    </row>
    <row r="39" spans="1:6" x14ac:dyDescent="0.25">
      <c r="A39" s="19" t="s">
        <v>170</v>
      </c>
      <c r="B39" s="97" t="s">
        <v>100</v>
      </c>
      <c r="C39" s="14">
        <v>45233</v>
      </c>
      <c r="D39" s="81" t="s">
        <v>98</v>
      </c>
      <c r="E39" s="16" t="s">
        <v>14</v>
      </c>
      <c r="F39" s="18">
        <f>904.5*5.1+(5*5-3.14*5*5/4)*2</f>
        <v>4623.7</v>
      </c>
    </row>
    <row r="40" spans="1:6" x14ac:dyDescent="0.25">
      <c r="A40" s="19"/>
      <c r="B40" s="35" t="s">
        <v>23</v>
      </c>
      <c r="C40" s="21" t="s">
        <v>15</v>
      </c>
      <c r="D40" s="76" t="s">
        <v>207</v>
      </c>
      <c r="E40" s="31"/>
      <c r="F40" s="19"/>
    </row>
    <row r="41" spans="1:6" x14ac:dyDescent="0.25">
      <c r="A41" s="19"/>
      <c r="B41" s="20"/>
      <c r="C41" s="21"/>
      <c r="D41" s="76" t="s">
        <v>206</v>
      </c>
      <c r="E41" s="31"/>
      <c r="F41" s="19"/>
    </row>
    <row r="42" spans="1:6" x14ac:dyDescent="0.25">
      <c r="A42" s="24"/>
      <c r="B42" s="84"/>
      <c r="C42" s="25"/>
      <c r="D42" s="166" t="s">
        <v>213</v>
      </c>
      <c r="E42" s="167"/>
      <c r="F42" s="24"/>
    </row>
    <row r="43" spans="1:6" x14ac:dyDescent="0.25">
      <c r="A43" s="19" t="s">
        <v>172</v>
      </c>
      <c r="B43" s="97" t="s">
        <v>100</v>
      </c>
      <c r="C43" s="37">
        <v>45233</v>
      </c>
      <c r="D43" s="76" t="s">
        <v>35</v>
      </c>
      <c r="E43" s="16" t="s">
        <v>14</v>
      </c>
      <c r="F43" s="23">
        <f>904.5*5+(5*5-3.14*5*5/4)*2</f>
        <v>4533.25</v>
      </c>
    </row>
    <row r="44" spans="1:6" x14ac:dyDescent="0.25">
      <c r="A44" s="38"/>
      <c r="B44" s="35" t="s">
        <v>25</v>
      </c>
      <c r="C44" s="37" t="s">
        <v>15</v>
      </c>
      <c r="D44" s="39" t="s">
        <v>134</v>
      </c>
      <c r="E44" s="40"/>
      <c r="F44" s="19"/>
    </row>
    <row r="45" spans="1:6" x14ac:dyDescent="0.25">
      <c r="A45" s="38"/>
      <c r="B45" s="20"/>
      <c r="C45" s="37"/>
      <c r="D45" s="76" t="s">
        <v>206</v>
      </c>
      <c r="E45" s="40"/>
      <c r="F45" s="19"/>
    </row>
    <row r="46" spans="1:6" ht="15.75" thickBot="1" x14ac:dyDescent="0.3">
      <c r="A46" s="38"/>
      <c r="B46" s="20"/>
      <c r="C46" s="37"/>
      <c r="D46" s="166" t="s">
        <v>212</v>
      </c>
      <c r="E46" s="40"/>
      <c r="F46" s="19"/>
    </row>
    <row r="47" spans="1:6" ht="15.75" thickBot="1" x14ac:dyDescent="0.3">
      <c r="A47" s="61"/>
      <c r="B47" s="60"/>
      <c r="C47" s="61"/>
      <c r="D47" s="62" t="s">
        <v>36</v>
      </c>
      <c r="E47" s="44"/>
      <c r="F47" s="61"/>
    </row>
    <row r="48" spans="1:6" x14ac:dyDescent="0.25">
      <c r="A48" s="49"/>
      <c r="B48" s="134"/>
      <c r="C48" s="187"/>
      <c r="D48" s="39"/>
      <c r="E48" s="31"/>
      <c r="F48" s="49"/>
    </row>
    <row r="49" spans="1:6" x14ac:dyDescent="0.25">
      <c r="A49" s="49"/>
      <c r="B49" s="134"/>
      <c r="C49" s="187"/>
      <c r="D49" s="39"/>
      <c r="E49" s="31"/>
      <c r="F49" s="49"/>
    </row>
    <row r="50" spans="1:6" x14ac:dyDescent="0.25">
      <c r="A50" s="203" t="s">
        <v>176</v>
      </c>
      <c r="B50" s="203"/>
      <c r="C50" s="203"/>
      <c r="D50" s="203"/>
      <c r="E50" s="203"/>
      <c r="F50" s="203"/>
    </row>
    <row r="51" spans="1:6" x14ac:dyDescent="0.25">
      <c r="A51" s="204" t="s">
        <v>215</v>
      </c>
      <c r="B51" s="205"/>
      <c r="C51" s="205"/>
      <c r="D51" s="205"/>
      <c r="E51" s="205"/>
      <c r="F51" s="205"/>
    </row>
    <row r="52" spans="1:6" ht="15.75" thickBot="1" x14ac:dyDescent="0.3">
      <c r="A52" s="173"/>
      <c r="B52" s="174"/>
      <c r="C52" s="174"/>
      <c r="D52" s="174"/>
      <c r="E52" s="174"/>
      <c r="F52" s="174"/>
    </row>
    <row r="53" spans="1:6" x14ac:dyDescent="0.25">
      <c r="A53" s="89" t="s">
        <v>1</v>
      </c>
      <c r="B53" s="90" t="s">
        <v>2</v>
      </c>
      <c r="C53" s="89" t="s">
        <v>3</v>
      </c>
      <c r="D53" s="91" t="s">
        <v>4</v>
      </c>
      <c r="E53" s="92" t="s">
        <v>5</v>
      </c>
      <c r="F53" s="89" t="s">
        <v>6</v>
      </c>
    </row>
    <row r="54" spans="1:6" ht="15.75" thickBot="1" x14ac:dyDescent="0.3">
      <c r="A54" s="93"/>
      <c r="B54" s="94" t="s">
        <v>100</v>
      </c>
      <c r="C54" s="93" t="s">
        <v>9</v>
      </c>
      <c r="D54" s="95"/>
      <c r="E54" s="96" t="s">
        <v>10</v>
      </c>
      <c r="F54" s="93"/>
    </row>
    <row r="55" spans="1:6" x14ac:dyDescent="0.25">
      <c r="A55" s="12" t="s">
        <v>173</v>
      </c>
      <c r="B55" s="97" t="s">
        <v>100</v>
      </c>
      <c r="C55" s="46">
        <v>45233</v>
      </c>
      <c r="D55" s="75" t="s">
        <v>99</v>
      </c>
      <c r="E55" s="16" t="s">
        <v>14</v>
      </c>
      <c r="F55" s="18">
        <f>904.5*0.75*2</f>
        <v>1356.75</v>
      </c>
    </row>
    <row r="56" spans="1:6" x14ac:dyDescent="0.25">
      <c r="A56" s="38"/>
      <c r="B56" s="47" t="s">
        <v>28</v>
      </c>
      <c r="C56" s="48" t="s">
        <v>15</v>
      </c>
      <c r="D56" s="76" t="s">
        <v>123</v>
      </c>
      <c r="E56" s="40"/>
      <c r="F56" s="38"/>
    </row>
    <row r="57" spans="1:6" x14ac:dyDescent="0.25">
      <c r="A57" s="38"/>
      <c r="B57" s="134"/>
      <c r="C57" s="48"/>
      <c r="D57" s="76" t="s">
        <v>122</v>
      </c>
      <c r="E57" s="31"/>
      <c r="F57" s="38"/>
    </row>
    <row r="58" spans="1:6" x14ac:dyDescent="0.25">
      <c r="A58" s="38"/>
      <c r="B58" s="134"/>
      <c r="C58" s="48"/>
      <c r="D58" s="76" t="s">
        <v>206</v>
      </c>
      <c r="E58" s="31"/>
      <c r="F58" s="38"/>
    </row>
    <row r="59" spans="1:6" ht="15.75" thickBot="1" x14ac:dyDescent="0.3">
      <c r="A59" s="38"/>
      <c r="B59" s="134"/>
      <c r="C59" s="48"/>
      <c r="D59" s="185" t="s">
        <v>214</v>
      </c>
      <c r="E59" s="31"/>
      <c r="F59" s="38"/>
    </row>
    <row r="60" spans="1:6" ht="15.75" thickBot="1" x14ac:dyDescent="0.3">
      <c r="A60" s="61"/>
      <c r="B60" s="60"/>
      <c r="C60" s="61"/>
      <c r="D60" s="62" t="s">
        <v>130</v>
      </c>
      <c r="E60" s="44"/>
      <c r="F60" s="61"/>
    </row>
    <row r="61" spans="1:6" x14ac:dyDescent="0.25">
      <c r="A61" s="19" t="s">
        <v>202</v>
      </c>
      <c r="B61" s="97" t="s">
        <v>100</v>
      </c>
      <c r="C61" s="21">
        <v>45230</v>
      </c>
      <c r="D61" s="150" t="s">
        <v>140</v>
      </c>
      <c r="E61" s="87" t="s">
        <v>119</v>
      </c>
      <c r="F61" s="186">
        <v>0.90449999999999997</v>
      </c>
    </row>
    <row r="62" spans="1:6" ht="15.75" thickBot="1" x14ac:dyDescent="0.3">
      <c r="A62" s="58"/>
      <c r="B62" s="139"/>
      <c r="C62" s="51"/>
      <c r="D62" s="140" t="s">
        <v>206</v>
      </c>
      <c r="E62" s="141"/>
      <c r="F62" s="142"/>
    </row>
  </sheetData>
  <mergeCells count="4">
    <mergeCell ref="A1:F1"/>
    <mergeCell ref="A2:F2"/>
    <mergeCell ref="A50:F50"/>
    <mergeCell ref="A51:F51"/>
  </mergeCells>
  <pageMargins left="0.7" right="0.7" top="0.75" bottom="0.75" header="0.3" footer="0.3"/>
  <pageSetup paperSize="9" orientation="portrait" r:id="rId1"/>
  <headerFooter>
    <oddFooter xml:space="preserve">&amp;C&amp;9Przedmiar robót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6"/>
  <sheetViews>
    <sheetView view="pageLayout" topLeftCell="A31" zoomScale="120" zoomScalePageLayoutView="120" workbookViewId="0">
      <selection activeCell="F42" sqref="F42"/>
    </sheetView>
  </sheetViews>
  <sheetFormatPr defaultRowHeight="15" x14ac:dyDescent="0.25"/>
  <cols>
    <col min="1" max="1" width="3.42578125" customWidth="1"/>
    <col min="2" max="2" width="9.140625" customWidth="1"/>
    <col min="3" max="3" width="6.42578125" customWidth="1"/>
    <col min="4" max="4" width="40.140625" customWidth="1"/>
    <col min="5" max="5" width="7.140625" customWidth="1"/>
    <col min="6" max="6" width="8.140625" customWidth="1"/>
    <col min="7" max="7" width="8.42578125" customWidth="1"/>
    <col min="8" max="8" width="12" customWidth="1"/>
    <col min="9" max="9" width="14.42578125" customWidth="1"/>
  </cols>
  <sheetData>
    <row r="2" spans="1:8" x14ac:dyDescent="0.25">
      <c r="A2" s="206" t="s">
        <v>149</v>
      </c>
      <c r="B2" s="207"/>
      <c r="C2" s="207"/>
      <c r="D2" s="207"/>
      <c r="E2" s="207"/>
      <c r="F2" s="207"/>
      <c r="G2" s="207"/>
      <c r="H2" s="207"/>
    </row>
    <row r="3" spans="1:8" x14ac:dyDescent="0.25">
      <c r="A3" s="208" t="s">
        <v>215</v>
      </c>
      <c r="B3" s="208"/>
      <c r="C3" s="208"/>
      <c r="D3" s="208"/>
      <c r="E3" s="208"/>
      <c r="F3" s="208"/>
      <c r="G3" s="208"/>
      <c r="H3" s="208"/>
    </row>
    <row r="4" spans="1:8" x14ac:dyDescent="0.25">
      <c r="A4" s="169" t="s">
        <v>174</v>
      </c>
      <c r="B4" s="1"/>
      <c r="H4" s="2"/>
    </row>
    <row r="5" spans="1:8" x14ac:dyDescent="0.25">
      <c r="A5" s="3" t="s">
        <v>0</v>
      </c>
      <c r="B5" s="1"/>
      <c r="F5" s="4" t="s">
        <v>175</v>
      </c>
      <c r="G5" s="2"/>
      <c r="H5" s="2"/>
    </row>
    <row r="6" spans="1:8" ht="15.75" thickBot="1" x14ac:dyDescent="0.3">
      <c r="A6" s="3"/>
      <c r="B6" s="1"/>
      <c r="F6" s="4"/>
      <c r="G6" s="2"/>
      <c r="H6" s="2"/>
    </row>
    <row r="7" spans="1:8" x14ac:dyDescent="0.25">
      <c r="A7" s="89" t="s">
        <v>1</v>
      </c>
      <c r="B7" s="90" t="s">
        <v>2</v>
      </c>
      <c r="C7" s="89" t="s">
        <v>3</v>
      </c>
      <c r="D7" s="91" t="s">
        <v>4</v>
      </c>
      <c r="E7" s="92" t="s">
        <v>5</v>
      </c>
      <c r="F7" s="89" t="s">
        <v>6</v>
      </c>
      <c r="G7" s="89" t="s">
        <v>7</v>
      </c>
      <c r="H7" s="105" t="s">
        <v>8</v>
      </c>
    </row>
    <row r="8" spans="1:8" ht="15.75" thickBot="1" x14ac:dyDescent="0.3">
      <c r="A8" s="93"/>
      <c r="B8" s="94" t="s">
        <v>100</v>
      </c>
      <c r="C8" s="93" t="s">
        <v>9</v>
      </c>
      <c r="D8" s="95"/>
      <c r="E8" s="96" t="s">
        <v>10</v>
      </c>
      <c r="F8" s="93"/>
      <c r="G8" s="93" t="s">
        <v>11</v>
      </c>
      <c r="H8" s="106"/>
    </row>
    <row r="9" spans="1:8" ht="15.75" thickBot="1" x14ac:dyDescent="0.3">
      <c r="A9" s="5"/>
      <c r="B9" s="6"/>
      <c r="C9" s="7"/>
      <c r="D9" s="104" t="s">
        <v>12</v>
      </c>
      <c r="E9" s="103"/>
      <c r="F9" s="9"/>
      <c r="G9" s="10"/>
      <c r="H9" s="11">
        <f>H10+H12</f>
        <v>4154.55</v>
      </c>
    </row>
    <row r="10" spans="1:8" x14ac:dyDescent="0.25">
      <c r="A10" s="12" t="s">
        <v>13</v>
      </c>
      <c r="B10" s="97" t="s">
        <v>100</v>
      </c>
      <c r="C10" s="14">
        <v>45230</v>
      </c>
      <c r="D10" s="15" t="s">
        <v>118</v>
      </c>
      <c r="E10" s="128" t="s">
        <v>119</v>
      </c>
      <c r="F10" s="188">
        <f>Przedmiar!F7</f>
        <v>0.90449999999999997</v>
      </c>
      <c r="G10" s="17">
        <v>3343.2</v>
      </c>
      <c r="H10" s="159">
        <f>ROUND(G10*F10,2)</f>
        <v>3023.92</v>
      </c>
    </row>
    <row r="11" spans="1:8" x14ac:dyDescent="0.25">
      <c r="A11" s="24"/>
      <c r="B11" s="129" t="s">
        <v>120</v>
      </c>
      <c r="C11" s="25" t="s">
        <v>15</v>
      </c>
      <c r="D11" s="86" t="s">
        <v>179</v>
      </c>
      <c r="E11" s="88"/>
      <c r="F11" s="131"/>
      <c r="G11" s="85"/>
      <c r="H11" s="27"/>
    </row>
    <row r="12" spans="1:8" x14ac:dyDescent="0.25">
      <c r="A12" s="19" t="s">
        <v>16</v>
      </c>
      <c r="B12" s="97" t="s">
        <v>100</v>
      </c>
      <c r="C12" s="21">
        <v>45230</v>
      </c>
      <c r="D12" s="28" t="s">
        <v>180</v>
      </c>
      <c r="E12" s="16" t="s">
        <v>14</v>
      </c>
      <c r="F12" s="189">
        <f>Przedmiar!F10</f>
        <v>904.5</v>
      </c>
      <c r="G12" s="17">
        <v>1.25</v>
      </c>
      <c r="H12" s="160">
        <f>ROUND(G12*F12,2)</f>
        <v>1130.6300000000001</v>
      </c>
    </row>
    <row r="13" spans="1:8" x14ac:dyDescent="0.25">
      <c r="A13" s="19"/>
      <c r="B13" s="20" t="s">
        <v>159</v>
      </c>
      <c r="C13" s="21" t="s">
        <v>15</v>
      </c>
      <c r="D13" s="150" t="s">
        <v>181</v>
      </c>
      <c r="E13" s="31"/>
      <c r="F13" s="22"/>
      <c r="G13" s="17"/>
      <c r="H13" s="23"/>
    </row>
    <row r="14" spans="1:8" ht="15.75" thickBot="1" x14ac:dyDescent="0.3">
      <c r="A14" s="19"/>
      <c r="B14" s="13"/>
      <c r="C14" s="21"/>
      <c r="D14" s="179" t="s">
        <v>161</v>
      </c>
      <c r="E14" s="31"/>
      <c r="F14" s="137"/>
      <c r="G14" s="17"/>
      <c r="H14" s="23"/>
    </row>
    <row r="15" spans="1:8" ht="15.75" thickBot="1" x14ac:dyDescent="0.3">
      <c r="A15" s="7"/>
      <c r="B15" s="6"/>
      <c r="C15" s="7"/>
      <c r="D15" s="32" t="s">
        <v>17</v>
      </c>
      <c r="E15" s="10"/>
      <c r="F15" s="8"/>
      <c r="G15" s="9"/>
      <c r="H15" s="11">
        <f>H16+H19+H21+H24+H27</f>
        <v>214040.09</v>
      </c>
    </row>
    <row r="16" spans="1:8" x14ac:dyDescent="0.25">
      <c r="A16" s="19" t="s">
        <v>18</v>
      </c>
      <c r="B16" s="97" t="s">
        <v>100</v>
      </c>
      <c r="C16" s="21">
        <v>45230</v>
      </c>
      <c r="D16" s="29" t="s">
        <v>127</v>
      </c>
      <c r="E16" s="87" t="s">
        <v>126</v>
      </c>
      <c r="F16" s="30">
        <f>Przedmiar!F16</f>
        <v>586.62749999999994</v>
      </c>
      <c r="G16" s="17">
        <f>234.02*0.93</f>
        <v>217.63860000000003</v>
      </c>
      <c r="H16" s="160">
        <f>ROUND(G16*F16,2)</f>
        <v>127672.79</v>
      </c>
    </row>
    <row r="17" spans="1:8" x14ac:dyDescent="0.25">
      <c r="A17" s="19"/>
      <c r="B17" s="20" t="s">
        <v>136</v>
      </c>
      <c r="C17" s="21" t="s">
        <v>15</v>
      </c>
      <c r="D17" s="29" t="s">
        <v>128</v>
      </c>
      <c r="E17" s="40"/>
      <c r="F17" s="22"/>
      <c r="G17" s="100"/>
      <c r="H17" s="19"/>
    </row>
    <row r="18" spans="1:8" x14ac:dyDescent="0.25">
      <c r="A18" s="24"/>
      <c r="B18" s="176"/>
      <c r="C18" s="25"/>
      <c r="D18" s="190" t="s">
        <v>141</v>
      </c>
      <c r="E18" s="157"/>
      <c r="F18" s="26"/>
      <c r="G18" s="102"/>
      <c r="H18" s="24"/>
    </row>
    <row r="19" spans="1:8" x14ac:dyDescent="0.25">
      <c r="A19" s="19" t="s">
        <v>19</v>
      </c>
      <c r="B19" s="97" t="s">
        <v>100</v>
      </c>
      <c r="C19" s="21">
        <v>45230</v>
      </c>
      <c r="D19" s="28" t="s">
        <v>182</v>
      </c>
      <c r="E19" s="16" t="s">
        <v>14</v>
      </c>
      <c r="F19" s="130">
        <f>Przedmiar!F21</f>
        <v>1175.8500000000001</v>
      </c>
      <c r="G19" s="17">
        <v>2.5</v>
      </c>
      <c r="H19" s="160">
        <f>ROUND(G19*F19,2)</f>
        <v>2939.63</v>
      </c>
    </row>
    <row r="20" spans="1:8" x14ac:dyDescent="0.25">
      <c r="A20" s="24"/>
      <c r="B20" s="84" t="s">
        <v>187</v>
      </c>
      <c r="C20" s="25" t="s">
        <v>15</v>
      </c>
      <c r="D20" s="86" t="s">
        <v>183</v>
      </c>
      <c r="E20" s="178"/>
      <c r="F20" s="131"/>
      <c r="G20" s="102"/>
      <c r="H20" s="24"/>
    </row>
    <row r="21" spans="1:8" x14ac:dyDescent="0.25">
      <c r="A21" s="19" t="s">
        <v>20</v>
      </c>
      <c r="B21" s="182" t="s">
        <v>100</v>
      </c>
      <c r="C21" s="21">
        <v>45230</v>
      </c>
      <c r="D21" s="29" t="s">
        <v>184</v>
      </c>
      <c r="E21" s="16" t="s">
        <v>14</v>
      </c>
      <c r="F21" s="130">
        <f>Przedmiar!F25</f>
        <v>1175.8500000000001</v>
      </c>
      <c r="G21" s="2">
        <f>ROUND(42.37*0.963,2)</f>
        <v>40.799999999999997</v>
      </c>
      <c r="H21" s="160">
        <f>ROUND(G21*F21,2)</f>
        <v>47974.68</v>
      </c>
    </row>
    <row r="22" spans="1:8" x14ac:dyDescent="0.25">
      <c r="A22" s="19"/>
      <c r="B22" s="183" t="s">
        <v>188</v>
      </c>
      <c r="C22" s="21" t="s">
        <v>15</v>
      </c>
      <c r="D22" s="29" t="s">
        <v>186</v>
      </c>
      <c r="E22" s="87"/>
      <c r="F22" s="130"/>
      <c r="G22" s="192"/>
      <c r="H22" s="19"/>
    </row>
    <row r="23" spans="1:8" x14ac:dyDescent="0.25">
      <c r="A23" s="24"/>
      <c r="B23" s="191"/>
      <c r="C23" s="25"/>
      <c r="D23" s="190" t="s">
        <v>185</v>
      </c>
      <c r="E23" s="88"/>
      <c r="F23" s="131"/>
      <c r="G23" s="102"/>
      <c r="H23" s="24"/>
    </row>
    <row r="24" spans="1:8" x14ac:dyDescent="0.25">
      <c r="A24" s="193" t="s">
        <v>21</v>
      </c>
      <c r="B24" s="194" t="s">
        <v>100</v>
      </c>
      <c r="C24" s="195">
        <v>45230</v>
      </c>
      <c r="D24" s="196" t="s">
        <v>189</v>
      </c>
      <c r="E24" s="197" t="s">
        <v>14</v>
      </c>
      <c r="F24" s="189">
        <f>Przedmiar!F30</f>
        <v>1085.3999999999999</v>
      </c>
      <c r="G24" s="198">
        <f>ROUND(31.2*0.963,2)</f>
        <v>30.05</v>
      </c>
      <c r="H24" s="160">
        <f>ROUND(G24*F24,2)</f>
        <v>32616.27</v>
      </c>
    </row>
    <row r="25" spans="1:8" x14ac:dyDescent="0.25">
      <c r="A25" s="19"/>
      <c r="B25" s="20" t="s">
        <v>163</v>
      </c>
      <c r="C25" s="21" t="s">
        <v>15</v>
      </c>
      <c r="D25" s="181" t="s">
        <v>191</v>
      </c>
      <c r="E25" s="87"/>
      <c r="F25" s="130"/>
      <c r="G25" s="100"/>
      <c r="H25" s="19"/>
    </row>
    <row r="26" spans="1:8" x14ac:dyDescent="0.25">
      <c r="A26" s="24"/>
      <c r="B26" s="84"/>
      <c r="C26" s="25"/>
      <c r="D26" s="190" t="s">
        <v>190</v>
      </c>
      <c r="E26" s="178"/>
      <c r="F26" s="131"/>
      <c r="G26" s="102"/>
      <c r="H26" s="24"/>
    </row>
    <row r="27" spans="1:8" x14ac:dyDescent="0.25">
      <c r="A27" s="19" t="s">
        <v>169</v>
      </c>
      <c r="B27" s="194" t="s">
        <v>100</v>
      </c>
      <c r="C27" s="195">
        <v>45230</v>
      </c>
      <c r="D27" s="196" t="s">
        <v>200</v>
      </c>
      <c r="E27" s="197" t="s">
        <v>14</v>
      </c>
      <c r="F27" s="189">
        <f>Przedmiar!F34</f>
        <v>94.399999999999991</v>
      </c>
      <c r="G27" s="198">
        <f>G24</f>
        <v>30.05</v>
      </c>
      <c r="H27" s="160">
        <f>ROUND(G27*F27,2)</f>
        <v>2836.72</v>
      </c>
    </row>
    <row r="28" spans="1:8" x14ac:dyDescent="0.25">
      <c r="A28" s="19"/>
      <c r="B28" s="20" t="s">
        <v>163</v>
      </c>
      <c r="C28" s="21" t="s">
        <v>15</v>
      </c>
      <c r="D28" s="181" t="s">
        <v>201</v>
      </c>
      <c r="E28" s="87"/>
      <c r="F28" s="130"/>
      <c r="G28" s="100"/>
      <c r="H28" s="19"/>
    </row>
    <row r="29" spans="1:8" ht="15.75" thickBot="1" x14ac:dyDescent="0.3">
      <c r="A29" s="19"/>
      <c r="B29" s="84"/>
      <c r="C29" s="25"/>
      <c r="D29" s="190" t="s">
        <v>190</v>
      </c>
      <c r="E29" s="178"/>
      <c r="F29" s="131"/>
      <c r="G29" s="102"/>
      <c r="H29" s="24"/>
    </row>
    <row r="30" spans="1:8" ht="15.75" thickBot="1" x14ac:dyDescent="0.3">
      <c r="A30" s="7"/>
      <c r="B30" s="78"/>
      <c r="C30" s="7"/>
      <c r="D30" s="79" t="s">
        <v>34</v>
      </c>
      <c r="E30" s="43"/>
      <c r="F30" s="63"/>
      <c r="G30" s="101"/>
      <c r="H30" s="34">
        <f>H31+H34</f>
        <v>308869.56</v>
      </c>
    </row>
    <row r="31" spans="1:8" x14ac:dyDescent="0.25">
      <c r="A31" s="12" t="s">
        <v>170</v>
      </c>
      <c r="B31" s="98" t="s">
        <v>100</v>
      </c>
      <c r="C31" s="14">
        <v>45233</v>
      </c>
      <c r="D31" s="81" t="s">
        <v>22</v>
      </c>
      <c r="E31" s="128" t="s">
        <v>14</v>
      </c>
      <c r="F31" s="30">
        <f>Przedmiar!F39</f>
        <v>4623.7</v>
      </c>
      <c r="G31" s="17">
        <f>ROUND(34.05*0.963,2)</f>
        <v>32.79</v>
      </c>
      <c r="H31" s="159">
        <f>ROUND(G31*F31,2)</f>
        <v>151611.12</v>
      </c>
    </row>
    <row r="32" spans="1:8" x14ac:dyDescent="0.25">
      <c r="A32" s="19"/>
      <c r="B32" s="20" t="s">
        <v>137</v>
      </c>
      <c r="C32" s="21" t="s">
        <v>15</v>
      </c>
      <c r="D32" s="76" t="s">
        <v>24</v>
      </c>
      <c r="E32" s="40"/>
      <c r="F32" s="22"/>
      <c r="G32" s="100"/>
      <c r="H32" s="19"/>
    </row>
    <row r="33" spans="1:8" x14ac:dyDescent="0.25">
      <c r="A33" s="24"/>
      <c r="B33" s="36"/>
      <c r="C33" s="25"/>
      <c r="D33" s="99" t="s">
        <v>192</v>
      </c>
      <c r="E33" s="157"/>
      <c r="F33" s="26"/>
      <c r="G33" s="102"/>
      <c r="H33" s="24"/>
    </row>
    <row r="34" spans="1:8" x14ac:dyDescent="0.25">
      <c r="A34" s="19" t="s">
        <v>172</v>
      </c>
      <c r="B34" s="97" t="s">
        <v>100</v>
      </c>
      <c r="C34" s="37">
        <v>45233</v>
      </c>
      <c r="D34" s="76" t="s">
        <v>22</v>
      </c>
      <c r="E34" s="87" t="s">
        <v>14</v>
      </c>
      <c r="F34" s="130">
        <f>Przedmiar!F43</f>
        <v>4533.25</v>
      </c>
      <c r="G34" s="17">
        <f>ROUND(36.02*0.963,2)</f>
        <v>34.69</v>
      </c>
      <c r="H34" s="160">
        <f>ROUND(G34*F34,2)</f>
        <v>157258.44</v>
      </c>
    </row>
    <row r="35" spans="1:8" x14ac:dyDescent="0.25">
      <c r="A35" s="38"/>
      <c r="B35" s="20" t="s">
        <v>138</v>
      </c>
      <c r="C35" s="37" t="s">
        <v>15</v>
      </c>
      <c r="D35" s="39" t="s">
        <v>26</v>
      </c>
      <c r="E35" s="40"/>
      <c r="F35" s="22"/>
      <c r="G35" s="100"/>
      <c r="H35" s="41"/>
    </row>
    <row r="36" spans="1:8" ht="15.75" thickBot="1" x14ac:dyDescent="0.3">
      <c r="A36" s="68"/>
      <c r="B36" s="13"/>
      <c r="C36" s="80"/>
      <c r="D36" s="76" t="s">
        <v>193</v>
      </c>
      <c r="E36" s="40"/>
      <c r="F36" s="22"/>
      <c r="G36" s="17"/>
      <c r="H36" s="41"/>
    </row>
    <row r="37" spans="1:8" ht="15.75" thickBot="1" x14ac:dyDescent="0.3">
      <c r="A37" s="7"/>
      <c r="B37" s="78"/>
      <c r="C37" s="7"/>
      <c r="D37" s="79" t="s">
        <v>36</v>
      </c>
      <c r="E37" s="44"/>
      <c r="F37" s="33"/>
      <c r="G37" s="43"/>
      <c r="H37" s="45">
        <f>H38</f>
        <v>25099.88</v>
      </c>
    </row>
    <row r="38" spans="1:8" x14ac:dyDescent="0.25">
      <c r="A38" s="12" t="s">
        <v>173</v>
      </c>
      <c r="B38" s="97" t="s">
        <v>100</v>
      </c>
      <c r="C38" s="46">
        <v>45233</v>
      </c>
      <c r="D38" s="75" t="s">
        <v>27</v>
      </c>
      <c r="E38" s="87" t="s">
        <v>14</v>
      </c>
      <c r="F38" s="30">
        <f>Przedmiar!F55</f>
        <v>1356.75</v>
      </c>
      <c r="G38" s="107">
        <v>18.5</v>
      </c>
      <c r="H38" s="159">
        <f>ROUND(G38*F38,2)</f>
        <v>25099.88</v>
      </c>
    </row>
    <row r="39" spans="1:8" x14ac:dyDescent="0.25">
      <c r="A39" s="38"/>
      <c r="B39" s="47" t="s">
        <v>139</v>
      </c>
      <c r="C39" s="48" t="s">
        <v>15</v>
      </c>
      <c r="D39" s="76" t="s">
        <v>121</v>
      </c>
      <c r="E39" s="40"/>
      <c r="F39" s="83"/>
      <c r="G39" s="49"/>
      <c r="H39" s="50"/>
    </row>
    <row r="40" spans="1:8" ht="15.75" thickBot="1" x14ac:dyDescent="0.3">
      <c r="A40" s="38"/>
      <c r="B40" s="21"/>
      <c r="C40" s="82"/>
      <c r="D40" s="76" t="s">
        <v>124</v>
      </c>
      <c r="E40" s="49"/>
      <c r="F40" s="168"/>
      <c r="G40" s="49"/>
      <c r="H40" s="50"/>
    </row>
    <row r="41" spans="1:8" ht="15.75" thickBot="1" x14ac:dyDescent="0.3">
      <c r="A41" s="61"/>
      <c r="B41" s="60"/>
      <c r="C41" s="61"/>
      <c r="D41" s="62" t="s">
        <v>131</v>
      </c>
      <c r="E41" s="44"/>
      <c r="F41" s="33"/>
      <c r="G41" s="43"/>
      <c r="H41" s="45">
        <f>H42</f>
        <v>4832.92</v>
      </c>
    </row>
    <row r="42" spans="1:8" x14ac:dyDescent="0.25">
      <c r="A42" s="19" t="s">
        <v>202</v>
      </c>
      <c r="B42" s="97" t="s">
        <v>100</v>
      </c>
      <c r="C42" s="21">
        <v>45230</v>
      </c>
      <c r="D42" s="28" t="s">
        <v>194</v>
      </c>
      <c r="E42" s="87" t="s">
        <v>119</v>
      </c>
      <c r="F42" s="199">
        <f>Przedmiar!F61</f>
        <v>0.90449999999999997</v>
      </c>
      <c r="G42" s="17">
        <v>5343.2</v>
      </c>
      <c r="H42" s="160">
        <f>ROUND(G42*F42,2)</f>
        <v>4832.92</v>
      </c>
    </row>
    <row r="43" spans="1:8" ht="15.75" thickBot="1" x14ac:dyDescent="0.3">
      <c r="A43" s="19"/>
      <c r="B43" s="138" t="s">
        <v>120</v>
      </c>
      <c r="C43" s="143" t="s">
        <v>15</v>
      </c>
      <c r="D43" s="28" t="s">
        <v>195</v>
      </c>
      <c r="E43" s="87"/>
      <c r="F43" s="144"/>
      <c r="G43" s="49"/>
      <c r="H43" s="161"/>
    </row>
    <row r="44" spans="1:8" ht="15.75" thickBot="1" x14ac:dyDescent="0.3">
      <c r="A44" s="52" t="s">
        <v>29</v>
      </c>
      <c r="B44" s="53"/>
      <c r="C44" s="54"/>
      <c r="D44" s="54"/>
      <c r="E44" s="54"/>
      <c r="F44" s="54"/>
      <c r="G44" s="54"/>
      <c r="H44" s="162">
        <f>H9+H15+H30+H37+H41</f>
        <v>556997</v>
      </c>
    </row>
    <row r="45" spans="1:8" ht="15.75" thickBot="1" x14ac:dyDescent="0.3">
      <c r="A45" s="52" t="s">
        <v>30</v>
      </c>
      <c r="B45" s="53"/>
      <c r="C45" s="54"/>
      <c r="D45" s="54"/>
      <c r="E45" s="55"/>
      <c r="F45" s="55"/>
      <c r="G45" s="55"/>
      <c r="H45" s="162">
        <f>ROUND(H44*0.23,2)</f>
        <v>128109.31</v>
      </c>
    </row>
    <row r="46" spans="1:8" ht="15.75" thickBot="1" x14ac:dyDescent="0.3">
      <c r="A46" s="56" t="s">
        <v>31</v>
      </c>
      <c r="B46" s="57"/>
      <c r="C46" s="55"/>
      <c r="D46" s="55"/>
      <c r="E46" s="55"/>
      <c r="F46" s="55"/>
      <c r="G46" s="55"/>
      <c r="H46" s="163">
        <f>H44+H45</f>
        <v>685106.31</v>
      </c>
    </row>
  </sheetData>
  <mergeCells count="2">
    <mergeCell ref="A2:H2"/>
    <mergeCell ref="A3:H3"/>
  </mergeCells>
  <pageMargins left="0.47916666666666669" right="0.25" top="0.75" bottom="0.75" header="0.3" footer="0.3"/>
  <pageSetup paperSize="9" orientation="portrait" r:id="rId1"/>
  <headerFooter>
    <oddFooter xml:space="preserve">&amp;C&amp;"Arial,Normalny"&amp;8Kosztorys Inwestorski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4"/>
  <sheetViews>
    <sheetView view="pageLayout" topLeftCell="A4" workbookViewId="0">
      <selection activeCell="F10" sqref="F10"/>
    </sheetView>
  </sheetViews>
  <sheetFormatPr defaultRowHeight="15" x14ac:dyDescent="0.25"/>
  <cols>
    <col min="1" max="1" width="3.7109375" customWidth="1"/>
    <col min="2" max="2" width="8.5703125" customWidth="1"/>
    <col min="3" max="3" width="5.85546875" customWidth="1"/>
    <col min="4" max="4" width="40.140625" customWidth="1"/>
    <col min="5" max="5" width="6.85546875" customWidth="1"/>
    <col min="6" max="6" width="7.85546875" customWidth="1"/>
    <col min="7" max="7" width="10" customWidth="1"/>
    <col min="8" max="8" width="12.7109375" customWidth="1"/>
  </cols>
  <sheetData>
    <row r="2" spans="1:8" x14ac:dyDescent="0.25">
      <c r="A2" s="206" t="s">
        <v>150</v>
      </c>
      <c r="B2" s="207"/>
      <c r="C2" s="207"/>
      <c r="D2" s="207"/>
      <c r="E2" s="207"/>
      <c r="F2" s="207"/>
      <c r="G2" s="207"/>
      <c r="H2" s="207"/>
    </row>
    <row r="3" spans="1:8" x14ac:dyDescent="0.25">
      <c r="A3" s="208" t="s">
        <v>215</v>
      </c>
      <c r="B3" s="208"/>
      <c r="C3" s="208"/>
      <c r="D3" s="208"/>
      <c r="E3" s="208"/>
      <c r="F3" s="208"/>
      <c r="G3" s="208"/>
      <c r="H3" s="208"/>
    </row>
    <row r="4" spans="1:8" ht="15.75" thickBot="1" x14ac:dyDescent="0.3">
      <c r="A4" s="156"/>
      <c r="B4" s="156"/>
      <c r="C4" s="156"/>
      <c r="D4" s="156"/>
      <c r="E4" s="156"/>
      <c r="F4" s="156"/>
      <c r="G4" s="156"/>
      <c r="H4" s="156"/>
    </row>
    <row r="5" spans="1:8" x14ac:dyDescent="0.25">
      <c r="A5" s="89" t="s">
        <v>1</v>
      </c>
      <c r="B5" s="90" t="s">
        <v>2</v>
      </c>
      <c r="C5" s="89" t="s">
        <v>3</v>
      </c>
      <c r="D5" s="91" t="s">
        <v>4</v>
      </c>
      <c r="E5" s="92" t="s">
        <v>5</v>
      </c>
      <c r="F5" s="89" t="s">
        <v>6</v>
      </c>
      <c r="G5" s="89" t="s">
        <v>7</v>
      </c>
      <c r="H5" s="105" t="s">
        <v>8</v>
      </c>
    </row>
    <row r="6" spans="1:8" ht="15.75" thickBot="1" x14ac:dyDescent="0.3">
      <c r="A6" s="93"/>
      <c r="B6" s="94" t="s">
        <v>100</v>
      </c>
      <c r="C6" s="93" t="s">
        <v>9</v>
      </c>
      <c r="D6" s="95"/>
      <c r="E6" s="96" t="s">
        <v>10</v>
      </c>
      <c r="F6" s="93"/>
      <c r="G6" s="93" t="s">
        <v>11</v>
      </c>
      <c r="H6" s="106"/>
    </row>
    <row r="7" spans="1:8" ht="15.75" thickBot="1" x14ac:dyDescent="0.3">
      <c r="A7" s="5"/>
      <c r="B7" s="6"/>
      <c r="C7" s="7"/>
      <c r="D7" s="104" t="s">
        <v>12</v>
      </c>
      <c r="E7" s="103"/>
      <c r="F7" s="9"/>
      <c r="G7" s="10"/>
      <c r="H7" s="11"/>
    </row>
    <row r="8" spans="1:8" x14ac:dyDescent="0.25">
      <c r="A8" s="12" t="s">
        <v>13</v>
      </c>
      <c r="B8" s="97" t="s">
        <v>100</v>
      </c>
      <c r="C8" s="14">
        <v>45230</v>
      </c>
      <c r="D8" s="15" t="s">
        <v>118</v>
      </c>
      <c r="E8" s="128" t="s">
        <v>119</v>
      </c>
      <c r="F8" s="188">
        <v>1.5452699999999999</v>
      </c>
      <c r="G8" s="17"/>
      <c r="H8" s="159"/>
    </row>
    <row r="9" spans="1:8" x14ac:dyDescent="0.25">
      <c r="A9" s="24"/>
      <c r="B9" s="129" t="s">
        <v>120</v>
      </c>
      <c r="C9" s="25" t="s">
        <v>15</v>
      </c>
      <c r="D9" s="86" t="s">
        <v>179</v>
      </c>
      <c r="E9" s="88"/>
      <c r="F9" s="131"/>
      <c r="G9" s="85"/>
      <c r="H9" s="27"/>
    </row>
    <row r="10" spans="1:8" x14ac:dyDescent="0.25">
      <c r="A10" s="19" t="s">
        <v>16</v>
      </c>
      <c r="B10" s="97" t="s">
        <v>100</v>
      </c>
      <c r="C10" s="21">
        <v>45230</v>
      </c>
      <c r="D10" s="28" t="s">
        <v>180</v>
      </c>
      <c r="E10" s="16" t="s">
        <v>14</v>
      </c>
      <c r="F10" s="189">
        <f>1545.27*0.5*2</f>
        <v>1545.27</v>
      </c>
      <c r="G10" s="17"/>
      <c r="H10" s="160"/>
    </row>
    <row r="11" spans="1:8" x14ac:dyDescent="0.25">
      <c r="A11" s="19"/>
      <c r="B11" s="20" t="s">
        <v>159</v>
      </c>
      <c r="C11" s="21" t="s">
        <v>15</v>
      </c>
      <c r="D11" s="150" t="s">
        <v>181</v>
      </c>
      <c r="E11" s="31"/>
      <c r="F11" s="22"/>
      <c r="G11" s="17"/>
      <c r="H11" s="23"/>
    </row>
    <row r="12" spans="1:8" ht="15.75" thickBot="1" x14ac:dyDescent="0.3">
      <c r="A12" s="19"/>
      <c r="B12" s="13"/>
      <c r="C12" s="21"/>
      <c r="D12" s="179" t="s">
        <v>161</v>
      </c>
      <c r="E12" s="31"/>
      <c r="F12" s="137"/>
      <c r="G12" s="17"/>
      <c r="H12" s="23"/>
    </row>
    <row r="13" spans="1:8" ht="15.75" thickBot="1" x14ac:dyDescent="0.3">
      <c r="A13" s="7"/>
      <c r="B13" s="6"/>
      <c r="C13" s="7"/>
      <c r="D13" s="32" t="s">
        <v>17</v>
      </c>
      <c r="E13" s="10"/>
      <c r="F13" s="8"/>
      <c r="G13" s="9"/>
      <c r="H13" s="11"/>
    </row>
    <row r="14" spans="1:8" x14ac:dyDescent="0.25">
      <c r="A14" s="19" t="s">
        <v>18</v>
      </c>
      <c r="B14" s="97" t="s">
        <v>100</v>
      </c>
      <c r="C14" s="21">
        <v>45230</v>
      </c>
      <c r="D14" s="29" t="s">
        <v>127</v>
      </c>
      <c r="E14" s="87" t="s">
        <v>126</v>
      </c>
      <c r="F14" s="30">
        <f>4.3*1545.27*0.15+(5*5-3.14*5*5/4)*4*0.15</f>
        <v>999.92414999999994</v>
      </c>
      <c r="G14" s="17"/>
      <c r="H14" s="160"/>
    </row>
    <row r="15" spans="1:8" x14ac:dyDescent="0.25">
      <c r="A15" s="19"/>
      <c r="B15" s="20" t="s">
        <v>136</v>
      </c>
      <c r="C15" s="21" t="s">
        <v>15</v>
      </c>
      <c r="D15" s="29" t="s">
        <v>128</v>
      </c>
      <c r="E15" s="40"/>
      <c r="F15" s="22"/>
      <c r="G15" s="100"/>
      <c r="H15" s="19"/>
    </row>
    <row r="16" spans="1:8" x14ac:dyDescent="0.25">
      <c r="A16" s="24"/>
      <c r="B16" s="176"/>
      <c r="C16" s="25"/>
      <c r="D16" s="190" t="s">
        <v>141</v>
      </c>
      <c r="E16" s="157"/>
      <c r="F16" s="26"/>
      <c r="G16" s="102"/>
      <c r="H16" s="24"/>
    </row>
    <row r="17" spans="1:8" x14ac:dyDescent="0.25">
      <c r="A17" s="19" t="s">
        <v>19</v>
      </c>
      <c r="B17" s="97" t="s">
        <v>100</v>
      </c>
      <c r="C17" s="21">
        <v>45230</v>
      </c>
      <c r="D17" s="28" t="s">
        <v>182</v>
      </c>
      <c r="E17" s="16" t="s">
        <v>14</v>
      </c>
      <c r="F17" s="130">
        <f>1545.27*1.3</f>
        <v>2008.8510000000001</v>
      </c>
      <c r="G17" s="17"/>
      <c r="H17" s="160"/>
    </row>
    <row r="18" spans="1:8" x14ac:dyDescent="0.25">
      <c r="A18" s="24"/>
      <c r="B18" s="84" t="s">
        <v>187</v>
      </c>
      <c r="C18" s="25" t="s">
        <v>15</v>
      </c>
      <c r="D18" s="86" t="s">
        <v>183</v>
      </c>
      <c r="E18" s="178"/>
      <c r="F18" s="131"/>
      <c r="G18" s="102"/>
      <c r="H18" s="24"/>
    </row>
    <row r="19" spans="1:8" x14ac:dyDescent="0.25">
      <c r="A19" s="19" t="s">
        <v>20</v>
      </c>
      <c r="B19" s="182" t="s">
        <v>100</v>
      </c>
      <c r="C19" s="21">
        <v>45230</v>
      </c>
      <c r="D19" s="29" t="s">
        <v>184</v>
      </c>
      <c r="E19" s="16" t="s">
        <v>14</v>
      </c>
      <c r="F19" s="130">
        <f>1545.27*1.3</f>
        <v>2008.8510000000001</v>
      </c>
      <c r="G19" s="2"/>
      <c r="H19" s="160"/>
    </row>
    <row r="20" spans="1:8" x14ac:dyDescent="0.25">
      <c r="A20" s="19"/>
      <c r="B20" s="183" t="s">
        <v>188</v>
      </c>
      <c r="C20" s="21" t="s">
        <v>15</v>
      </c>
      <c r="D20" s="29" t="s">
        <v>186</v>
      </c>
      <c r="E20" s="87"/>
      <c r="F20" s="130"/>
      <c r="G20" s="192"/>
      <c r="H20" s="19"/>
    </row>
    <row r="21" spans="1:8" x14ac:dyDescent="0.25">
      <c r="A21" s="24"/>
      <c r="B21" s="191"/>
      <c r="C21" s="25"/>
      <c r="D21" s="190" t="s">
        <v>185</v>
      </c>
      <c r="E21" s="88"/>
      <c r="F21" s="131"/>
      <c r="G21" s="102"/>
      <c r="H21" s="24"/>
    </row>
    <row r="22" spans="1:8" x14ac:dyDescent="0.25">
      <c r="A22" s="193" t="s">
        <v>21</v>
      </c>
      <c r="B22" s="194" t="s">
        <v>100</v>
      </c>
      <c r="C22" s="195">
        <v>45230</v>
      </c>
      <c r="D22" s="196" t="s">
        <v>189</v>
      </c>
      <c r="E22" s="197" t="s">
        <v>14</v>
      </c>
      <c r="F22" s="189">
        <f>1545.27*1.2</f>
        <v>1854.3239999999998</v>
      </c>
      <c r="G22" s="198"/>
      <c r="H22" s="160"/>
    </row>
    <row r="23" spans="1:8" x14ac:dyDescent="0.25">
      <c r="A23" s="19"/>
      <c r="B23" s="20" t="s">
        <v>163</v>
      </c>
      <c r="C23" s="21" t="s">
        <v>15</v>
      </c>
      <c r="D23" s="181" t="s">
        <v>191</v>
      </c>
      <c r="E23" s="87"/>
      <c r="F23" s="130"/>
      <c r="G23" s="100"/>
      <c r="H23" s="19"/>
    </row>
    <row r="24" spans="1:8" x14ac:dyDescent="0.25">
      <c r="A24" s="24"/>
      <c r="B24" s="84"/>
      <c r="C24" s="25"/>
      <c r="D24" s="190" t="s">
        <v>190</v>
      </c>
      <c r="E24" s="178"/>
      <c r="F24" s="131"/>
      <c r="G24" s="102"/>
      <c r="H24" s="24"/>
    </row>
    <row r="25" spans="1:8" x14ac:dyDescent="0.25">
      <c r="A25" s="19" t="s">
        <v>169</v>
      </c>
      <c r="B25" s="194" t="s">
        <v>100</v>
      </c>
      <c r="C25" s="195">
        <v>45230</v>
      </c>
      <c r="D25" s="196" t="s">
        <v>200</v>
      </c>
      <c r="E25" s="197" t="s">
        <v>14</v>
      </c>
      <c r="F25" s="189">
        <f>5*4*3+5*(4*4-3.14*4*4/4)*2</f>
        <v>94.399999999999991</v>
      </c>
      <c r="G25" s="198"/>
      <c r="H25" s="160"/>
    </row>
    <row r="26" spans="1:8" x14ac:dyDescent="0.25">
      <c r="A26" s="19"/>
      <c r="B26" s="20" t="s">
        <v>163</v>
      </c>
      <c r="C26" s="21" t="s">
        <v>15</v>
      </c>
      <c r="D26" s="181" t="s">
        <v>201</v>
      </c>
      <c r="E26" s="87"/>
      <c r="F26" s="130"/>
      <c r="G26" s="100"/>
      <c r="H26" s="19"/>
    </row>
    <row r="27" spans="1:8" ht="15.75" thickBot="1" x14ac:dyDescent="0.3">
      <c r="A27" s="19"/>
      <c r="B27" s="84"/>
      <c r="C27" s="25"/>
      <c r="D27" s="190" t="s">
        <v>190</v>
      </c>
      <c r="E27" s="178"/>
      <c r="F27" s="131"/>
      <c r="G27" s="102"/>
      <c r="H27" s="24"/>
    </row>
    <row r="28" spans="1:8" ht="15.75" thickBot="1" x14ac:dyDescent="0.3">
      <c r="A28" s="7"/>
      <c r="B28" s="78"/>
      <c r="C28" s="7"/>
      <c r="D28" s="79" t="s">
        <v>34</v>
      </c>
      <c r="E28" s="43"/>
      <c r="F28" s="63"/>
      <c r="G28" s="101"/>
      <c r="H28" s="34"/>
    </row>
    <row r="29" spans="1:8" x14ac:dyDescent="0.25">
      <c r="A29" s="12" t="s">
        <v>170</v>
      </c>
      <c r="B29" s="98" t="s">
        <v>100</v>
      </c>
      <c r="C29" s="14">
        <v>45233</v>
      </c>
      <c r="D29" s="81" t="s">
        <v>22</v>
      </c>
      <c r="E29" s="128" t="s">
        <v>14</v>
      </c>
      <c r="F29" s="30">
        <f>1545.27*5.15+(5*5-3.14*5*5/4)*2</f>
        <v>7968.8905000000004</v>
      </c>
      <c r="G29" s="17"/>
      <c r="H29" s="159"/>
    </row>
    <row r="30" spans="1:8" x14ac:dyDescent="0.25">
      <c r="A30" s="19"/>
      <c r="B30" s="20" t="s">
        <v>137</v>
      </c>
      <c r="C30" s="21" t="s">
        <v>15</v>
      </c>
      <c r="D30" s="76" t="s">
        <v>24</v>
      </c>
      <c r="E30" s="40"/>
      <c r="F30" s="22"/>
      <c r="G30" s="100"/>
      <c r="H30" s="19"/>
    </row>
    <row r="31" spans="1:8" x14ac:dyDescent="0.25">
      <c r="A31" s="24"/>
      <c r="B31" s="36"/>
      <c r="C31" s="25"/>
      <c r="D31" s="99" t="s">
        <v>192</v>
      </c>
      <c r="E31" s="157"/>
      <c r="F31" s="26"/>
      <c r="G31" s="102"/>
      <c r="H31" s="24"/>
    </row>
    <row r="32" spans="1:8" x14ac:dyDescent="0.25">
      <c r="A32" s="19" t="s">
        <v>172</v>
      </c>
      <c r="B32" s="97" t="s">
        <v>100</v>
      </c>
      <c r="C32" s="37">
        <v>45233</v>
      </c>
      <c r="D32" s="76" t="s">
        <v>22</v>
      </c>
      <c r="E32" s="87" t="s">
        <v>14</v>
      </c>
      <c r="F32" s="130">
        <f>1545.27*5.04+(5*5-3.14*5*5/4)*2</f>
        <v>7798.9107999999997</v>
      </c>
      <c r="G32" s="17"/>
      <c r="H32" s="160"/>
    </row>
    <row r="33" spans="1:8" x14ac:dyDescent="0.25">
      <c r="A33" s="38"/>
      <c r="B33" s="20" t="s">
        <v>138</v>
      </c>
      <c r="C33" s="37" t="s">
        <v>15</v>
      </c>
      <c r="D33" s="39" t="s">
        <v>26</v>
      </c>
      <c r="E33" s="40"/>
      <c r="F33" s="22"/>
      <c r="G33" s="100"/>
      <c r="H33" s="41"/>
    </row>
    <row r="34" spans="1:8" ht="15.75" thickBot="1" x14ac:dyDescent="0.3">
      <c r="A34" s="68"/>
      <c r="B34" s="13"/>
      <c r="C34" s="80"/>
      <c r="D34" s="76" t="s">
        <v>193</v>
      </c>
      <c r="E34" s="40"/>
      <c r="F34" s="22"/>
      <c r="G34" s="17"/>
      <c r="H34" s="41"/>
    </row>
    <row r="35" spans="1:8" ht="15.75" thickBot="1" x14ac:dyDescent="0.3">
      <c r="A35" s="7"/>
      <c r="B35" s="78"/>
      <c r="C35" s="7"/>
      <c r="D35" s="79" t="s">
        <v>36</v>
      </c>
      <c r="E35" s="44"/>
      <c r="F35" s="33"/>
      <c r="G35" s="43"/>
      <c r="H35" s="45"/>
    </row>
    <row r="36" spans="1:8" x14ac:dyDescent="0.25">
      <c r="A36" s="12" t="s">
        <v>173</v>
      </c>
      <c r="B36" s="97" t="s">
        <v>100</v>
      </c>
      <c r="C36" s="46">
        <v>45233</v>
      </c>
      <c r="D36" s="75" t="s">
        <v>27</v>
      </c>
      <c r="E36" s="87" t="s">
        <v>14</v>
      </c>
      <c r="F36" s="30">
        <f>1545.27*0.75*2</f>
        <v>2317.9049999999997</v>
      </c>
      <c r="G36" s="107"/>
      <c r="H36" s="159"/>
    </row>
    <row r="37" spans="1:8" x14ac:dyDescent="0.25">
      <c r="A37" s="38"/>
      <c r="B37" s="47" t="s">
        <v>139</v>
      </c>
      <c r="C37" s="48" t="s">
        <v>15</v>
      </c>
      <c r="D37" s="76" t="s">
        <v>121</v>
      </c>
      <c r="E37" s="40"/>
      <c r="F37" s="83"/>
      <c r="G37" s="49"/>
      <c r="H37" s="50"/>
    </row>
    <row r="38" spans="1:8" ht="15.75" thickBot="1" x14ac:dyDescent="0.3">
      <c r="A38" s="38"/>
      <c r="B38" s="21"/>
      <c r="C38" s="82"/>
      <c r="D38" s="76" t="s">
        <v>124</v>
      </c>
      <c r="E38" s="49"/>
      <c r="F38" s="168"/>
      <c r="G38" s="49"/>
      <c r="H38" s="50"/>
    </row>
    <row r="39" spans="1:8" ht="15.75" thickBot="1" x14ac:dyDescent="0.3">
      <c r="A39" s="61"/>
      <c r="B39" s="60"/>
      <c r="C39" s="61"/>
      <c r="D39" s="62" t="s">
        <v>131</v>
      </c>
      <c r="E39" s="44"/>
      <c r="F39" s="33"/>
      <c r="G39" s="43"/>
      <c r="H39" s="45"/>
    </row>
    <row r="40" spans="1:8" x14ac:dyDescent="0.25">
      <c r="A40" s="19" t="s">
        <v>202</v>
      </c>
      <c r="B40" s="97" t="s">
        <v>100</v>
      </c>
      <c r="C40" s="21">
        <v>45230</v>
      </c>
      <c r="D40" s="28" t="s">
        <v>194</v>
      </c>
      <c r="E40" s="87" t="s">
        <v>119</v>
      </c>
      <c r="F40" s="199">
        <v>1.5452699999999999</v>
      </c>
      <c r="G40" s="17"/>
      <c r="H40" s="160"/>
    </row>
    <row r="41" spans="1:8" ht="15.75" thickBot="1" x14ac:dyDescent="0.3">
      <c r="A41" s="19"/>
      <c r="B41" s="138" t="s">
        <v>120</v>
      </c>
      <c r="C41" s="143" t="s">
        <v>15</v>
      </c>
      <c r="D41" s="28" t="s">
        <v>195</v>
      </c>
      <c r="E41" s="87"/>
      <c r="F41" s="144"/>
      <c r="G41" s="49"/>
      <c r="H41" s="161"/>
    </row>
    <row r="42" spans="1:8" ht="15.75" thickBot="1" x14ac:dyDescent="0.3">
      <c r="A42" s="52" t="s">
        <v>29</v>
      </c>
      <c r="B42" s="53"/>
      <c r="C42" s="54"/>
      <c r="D42" s="54"/>
      <c r="E42" s="54"/>
      <c r="F42" s="54"/>
      <c r="G42" s="54"/>
      <c r="H42" s="162"/>
    </row>
    <row r="43" spans="1:8" ht="15.75" thickBot="1" x14ac:dyDescent="0.3">
      <c r="A43" s="52" t="s">
        <v>30</v>
      </c>
      <c r="B43" s="53"/>
      <c r="C43" s="54"/>
      <c r="D43" s="54"/>
      <c r="E43" s="55"/>
      <c r="F43" s="55"/>
      <c r="G43" s="55"/>
      <c r="H43" s="162"/>
    </row>
    <row r="44" spans="1:8" ht="15.75" thickBot="1" x14ac:dyDescent="0.3">
      <c r="A44" s="56" t="s">
        <v>31</v>
      </c>
      <c r="B44" s="57"/>
      <c r="C44" s="55"/>
      <c r="D44" s="55"/>
      <c r="E44" s="55"/>
      <c r="F44" s="55"/>
      <c r="G44" s="55"/>
      <c r="H44" s="163"/>
    </row>
  </sheetData>
  <mergeCells count="2">
    <mergeCell ref="A2:H2"/>
    <mergeCell ref="A3:H3"/>
  </mergeCells>
  <pageMargins left="0.47916666666666669" right="0.25" top="0.75" bottom="0.75" header="0.3" footer="0.3"/>
  <pageSetup paperSize="9" orientation="portrait" r:id="rId1"/>
  <headerFooter>
    <oddFooter xml:space="preserve">&amp;C&amp;"Arial,Kursywa"&amp;8Kosztorys Ofertowy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view="pageLayout" topLeftCell="A7" workbookViewId="0">
      <selection activeCell="D32" sqref="D32"/>
    </sheetView>
  </sheetViews>
  <sheetFormatPr defaultRowHeight="15" x14ac:dyDescent="0.25"/>
  <cols>
    <col min="1" max="1" width="4.7109375" customWidth="1"/>
    <col min="2" max="2" width="6.85546875" customWidth="1"/>
    <col min="4" max="4" width="48.42578125" customWidth="1"/>
    <col min="6" max="6" width="14.7109375" customWidth="1"/>
  </cols>
  <sheetData>
    <row r="1" spans="1:8" x14ac:dyDescent="0.25">
      <c r="A1" s="206" t="s">
        <v>151</v>
      </c>
      <c r="B1" s="207"/>
      <c r="C1" s="207"/>
      <c r="D1" s="207"/>
      <c r="E1" s="207"/>
      <c r="F1" s="207"/>
      <c r="G1" s="108"/>
      <c r="H1" s="108"/>
    </row>
    <row r="2" spans="1:8" x14ac:dyDescent="0.25">
      <c r="A2" s="204" t="s">
        <v>148</v>
      </c>
      <c r="B2" s="205"/>
      <c r="C2" s="205"/>
      <c r="D2" s="205"/>
      <c r="E2" s="205"/>
      <c r="F2" s="205"/>
      <c r="G2" s="109"/>
      <c r="H2" s="109"/>
    </row>
    <row r="4" spans="1:8" x14ac:dyDescent="0.25">
      <c r="A4" s="207" t="s">
        <v>196</v>
      </c>
      <c r="B4" s="207"/>
      <c r="C4" s="207"/>
      <c r="D4" s="207"/>
      <c r="E4" s="207"/>
      <c r="F4" s="207"/>
    </row>
    <row r="6" spans="1:8" x14ac:dyDescent="0.25">
      <c r="D6" s="110" t="s">
        <v>101</v>
      </c>
    </row>
    <row r="7" spans="1:8" ht="15.75" thickBot="1" x14ac:dyDescent="0.3"/>
    <row r="8" spans="1:8" x14ac:dyDescent="0.25">
      <c r="A8" s="111" t="s">
        <v>102</v>
      </c>
      <c r="B8" s="112" t="s">
        <v>103</v>
      </c>
      <c r="C8" s="217" t="s">
        <v>104</v>
      </c>
      <c r="D8" s="217"/>
      <c r="E8" s="221" t="s">
        <v>105</v>
      </c>
      <c r="F8" s="218"/>
    </row>
    <row r="9" spans="1:8" ht="15.75" thickBot="1" x14ac:dyDescent="0.3">
      <c r="A9" s="42"/>
      <c r="B9" s="113" t="s">
        <v>9</v>
      </c>
      <c r="C9" s="55"/>
      <c r="D9" s="55"/>
      <c r="E9" s="73"/>
      <c r="F9" s="114"/>
    </row>
    <row r="10" spans="1:8" x14ac:dyDescent="0.25">
      <c r="A10" s="111"/>
      <c r="B10" s="115">
        <v>451000</v>
      </c>
      <c r="E10" s="219"/>
      <c r="F10" s="220"/>
    </row>
    <row r="11" spans="1:8" ht="15.75" thickBot="1" x14ac:dyDescent="0.3">
      <c r="A11" s="116" t="s">
        <v>106</v>
      </c>
      <c r="B11" s="117" t="s">
        <v>107</v>
      </c>
      <c r="C11" s="215" t="s">
        <v>108</v>
      </c>
      <c r="D11" s="215"/>
      <c r="E11" s="216">
        <v>7097.74</v>
      </c>
      <c r="F11" s="210"/>
    </row>
    <row r="12" spans="1:8" x14ac:dyDescent="0.25">
      <c r="A12" s="111"/>
      <c r="B12" s="115">
        <v>452330</v>
      </c>
      <c r="C12" s="118"/>
      <c r="D12" s="119"/>
      <c r="E12" s="217"/>
      <c r="F12" s="218"/>
    </row>
    <row r="13" spans="1:8" ht="15.75" thickBot="1" x14ac:dyDescent="0.3">
      <c r="A13" s="120" t="s">
        <v>109</v>
      </c>
      <c r="B13" s="117" t="s">
        <v>110</v>
      </c>
      <c r="C13" s="56" t="s">
        <v>111</v>
      </c>
      <c r="D13" s="121"/>
      <c r="E13" s="209">
        <v>351530.61</v>
      </c>
      <c r="F13" s="210"/>
    </row>
    <row r="14" spans="1:8" x14ac:dyDescent="0.25">
      <c r="A14" s="122"/>
      <c r="B14" s="115">
        <v>452330</v>
      </c>
      <c r="C14" s="118"/>
      <c r="D14" s="119"/>
      <c r="E14" s="164"/>
      <c r="F14" s="165"/>
    </row>
    <row r="15" spans="1:8" ht="15.75" thickBot="1" x14ac:dyDescent="0.3">
      <c r="A15" s="116" t="s">
        <v>112</v>
      </c>
      <c r="B15" s="117" t="s">
        <v>113</v>
      </c>
      <c r="C15" s="123" t="s">
        <v>114</v>
      </c>
      <c r="D15" s="121"/>
      <c r="E15" s="216">
        <v>493762.15</v>
      </c>
      <c r="F15" s="210"/>
      <c r="G15" s="2"/>
    </row>
    <row r="16" spans="1:8" x14ac:dyDescent="0.25">
      <c r="A16" s="111"/>
      <c r="B16" s="115">
        <v>451000</v>
      </c>
      <c r="C16" s="124"/>
      <c r="D16" s="125"/>
      <c r="E16" s="217"/>
      <c r="F16" s="218"/>
    </row>
    <row r="17" spans="1:6" ht="15.75" thickBot="1" x14ac:dyDescent="0.3">
      <c r="A17" s="116" t="s">
        <v>115</v>
      </c>
      <c r="B17" s="117" t="s">
        <v>107</v>
      </c>
      <c r="C17" s="126" t="s">
        <v>116</v>
      </c>
      <c r="D17" s="127"/>
      <c r="E17" s="209">
        <v>29531.25</v>
      </c>
      <c r="F17" s="210"/>
    </row>
    <row r="18" spans="1:6" x14ac:dyDescent="0.25">
      <c r="A18" s="111"/>
      <c r="B18" s="115">
        <v>451000</v>
      </c>
      <c r="C18" s="147"/>
      <c r="D18" s="148"/>
      <c r="E18" s="217"/>
      <c r="F18" s="218"/>
    </row>
    <row r="19" spans="1:6" ht="15.75" thickBot="1" x14ac:dyDescent="0.3">
      <c r="A19" s="116" t="s">
        <v>129</v>
      </c>
      <c r="B19" s="117" t="s">
        <v>107</v>
      </c>
      <c r="C19" s="147" t="s">
        <v>132</v>
      </c>
      <c r="D19" s="148"/>
      <c r="E19" s="209">
        <v>8256.69</v>
      </c>
      <c r="F19" s="210"/>
    </row>
    <row r="20" spans="1:6" ht="16.5" thickBot="1" x14ac:dyDescent="0.3">
      <c r="C20" s="211" t="s">
        <v>117</v>
      </c>
      <c r="D20" s="212"/>
      <c r="E20" s="213">
        <f>SUM(E11:E19)</f>
        <v>890178.44</v>
      </c>
      <c r="F20" s="214"/>
    </row>
  </sheetData>
  <mergeCells count="17">
    <mergeCell ref="E10:F10"/>
    <mergeCell ref="A1:F1"/>
    <mergeCell ref="A2:F2"/>
    <mergeCell ref="A4:F4"/>
    <mergeCell ref="C8:D8"/>
    <mergeCell ref="E8:F8"/>
    <mergeCell ref="E17:F17"/>
    <mergeCell ref="C20:D20"/>
    <mergeCell ref="E20:F20"/>
    <mergeCell ref="C11:D11"/>
    <mergeCell ref="E11:F11"/>
    <mergeCell ref="E12:F12"/>
    <mergeCell ref="E13:F13"/>
    <mergeCell ref="E16:F16"/>
    <mergeCell ref="E18:F18"/>
    <mergeCell ref="E19:F19"/>
    <mergeCell ref="E15:F15"/>
  </mergeCells>
  <pageMargins left="0.5083333333333333" right="0.48333333333333334" top="0.75" bottom="0.75" header="0.3" footer="0.3"/>
  <pageSetup paperSize="9" orientation="portrait" r:id="rId1"/>
  <headerFooter>
    <oddHeader>&amp;C&amp;P</oddHeader>
    <oddFooter>&amp;C&amp;"Times New Roman,Pogrubiona kursywa"&amp;10Kosztorys Scalony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view="pageLayout" workbookViewId="0">
      <selection activeCell="A51" sqref="A51:H51"/>
    </sheetView>
  </sheetViews>
  <sheetFormatPr defaultRowHeight="15" x14ac:dyDescent="0.25"/>
  <cols>
    <col min="1" max="1" width="10.85546875" customWidth="1"/>
    <col min="2" max="2" width="11" customWidth="1"/>
    <col min="3" max="3" width="9.5703125" customWidth="1"/>
    <col min="5" max="5" width="15.28515625" customWidth="1"/>
    <col min="6" max="6" width="12.85546875" customWidth="1"/>
    <col min="7" max="7" width="7" customWidth="1"/>
    <col min="8" max="8" width="10.28515625" customWidth="1"/>
    <col min="9" max="9" width="10.42578125" customWidth="1"/>
  </cols>
  <sheetData>
    <row r="1" spans="1:15" x14ac:dyDescent="0.25">
      <c r="A1" s="69"/>
      <c r="B1" s="69"/>
      <c r="C1" s="69"/>
      <c r="D1" s="69"/>
      <c r="E1" s="69"/>
      <c r="F1" s="171"/>
      <c r="G1" s="69"/>
      <c r="H1" s="69"/>
      <c r="I1" s="69"/>
    </row>
    <row r="2" spans="1:15" x14ac:dyDescent="0.25">
      <c r="A2" s="69"/>
      <c r="B2" s="69"/>
      <c r="C2" s="69"/>
      <c r="D2" s="69"/>
      <c r="E2" s="69"/>
      <c r="F2" s="171" t="s">
        <v>143</v>
      </c>
      <c r="G2" s="69"/>
      <c r="H2" s="69"/>
      <c r="I2" s="69"/>
    </row>
    <row r="3" spans="1:15" x14ac:dyDescent="0.25">
      <c r="A3" s="69"/>
      <c r="B3" s="69"/>
      <c r="C3" s="69"/>
      <c r="D3" s="69"/>
      <c r="E3" s="69"/>
      <c r="F3" s="171" t="s">
        <v>144</v>
      </c>
      <c r="G3" s="69"/>
      <c r="H3" s="69"/>
      <c r="I3" s="69"/>
    </row>
    <row r="4" spans="1:15" x14ac:dyDescent="0.25">
      <c r="A4" s="69"/>
      <c r="B4" s="69"/>
      <c r="C4" s="69"/>
      <c r="D4" s="69"/>
      <c r="E4" s="69"/>
      <c r="F4" s="171" t="s">
        <v>145</v>
      </c>
      <c r="G4" s="69"/>
      <c r="H4" s="69"/>
      <c r="I4" s="69"/>
    </row>
    <row r="5" spans="1:15" x14ac:dyDescent="0.25">
      <c r="A5" s="69"/>
      <c r="B5" s="69"/>
      <c r="C5" s="69"/>
      <c r="D5" s="69"/>
      <c r="E5" s="69"/>
      <c r="F5" s="158"/>
      <c r="G5" s="69"/>
      <c r="H5" s="69"/>
      <c r="I5" s="69"/>
    </row>
    <row r="6" spans="1:15" x14ac:dyDescent="0.25">
      <c r="A6" s="69"/>
      <c r="B6" s="69"/>
      <c r="C6" s="69"/>
      <c r="D6" s="69"/>
      <c r="E6" s="69"/>
      <c r="F6" s="69"/>
      <c r="G6" s="69"/>
      <c r="H6" s="69"/>
      <c r="I6" s="69"/>
    </row>
    <row r="7" spans="1:15" ht="20.25" x14ac:dyDescent="0.3">
      <c r="A7" s="69"/>
      <c r="B7" s="69"/>
      <c r="C7" s="69" t="s">
        <v>37</v>
      </c>
      <c r="D7" s="151"/>
      <c r="E7" s="151"/>
      <c r="F7" s="151"/>
      <c r="G7" s="69"/>
      <c r="H7" s="69"/>
      <c r="I7" s="69"/>
    </row>
    <row r="8" spans="1:15" ht="18" x14ac:dyDescent="0.25">
      <c r="A8" s="69"/>
      <c r="B8" s="69"/>
      <c r="C8" s="152" t="s">
        <v>38</v>
      </c>
      <c r="D8" s="69"/>
      <c r="E8" s="69"/>
      <c r="F8" s="69"/>
      <c r="G8" s="69"/>
      <c r="H8" s="69"/>
      <c r="I8" s="69"/>
    </row>
    <row r="9" spans="1:15" ht="18" x14ac:dyDescent="0.25">
      <c r="A9" s="69"/>
      <c r="B9" s="69"/>
      <c r="C9" s="152"/>
      <c r="D9" s="69"/>
      <c r="E9" s="69"/>
      <c r="F9" s="69"/>
      <c r="G9" s="69"/>
      <c r="H9" s="69"/>
      <c r="I9" s="69"/>
    </row>
    <row r="10" spans="1:15" x14ac:dyDescent="0.25">
      <c r="A10" s="69"/>
      <c r="B10" s="69"/>
      <c r="C10" s="69"/>
      <c r="D10" s="69"/>
      <c r="E10" s="69"/>
      <c r="F10" s="69"/>
      <c r="G10" s="69"/>
      <c r="H10" s="69"/>
      <c r="I10" s="69"/>
    </row>
    <row r="11" spans="1:15" x14ac:dyDescent="0.25">
      <c r="A11" s="223" t="s">
        <v>216</v>
      </c>
      <c r="B11" s="223"/>
      <c r="C11" s="223"/>
      <c r="D11" s="223"/>
      <c r="E11" s="223"/>
      <c r="F11" s="223"/>
      <c r="G11" s="223"/>
      <c r="H11" s="223"/>
      <c r="I11" s="223"/>
    </row>
    <row r="12" spans="1:15" x14ac:dyDescent="0.25">
      <c r="A12" s="222"/>
      <c r="B12" s="222"/>
      <c r="C12" s="222"/>
      <c r="D12" s="222"/>
      <c r="E12" s="222"/>
      <c r="F12" s="222"/>
      <c r="G12" s="222"/>
      <c r="H12" s="222"/>
      <c r="I12" s="222"/>
    </row>
    <row r="13" spans="1:15" x14ac:dyDescent="0.25">
      <c r="A13" s="69"/>
      <c r="B13" s="153"/>
      <c r="C13" s="153"/>
      <c r="D13" s="153"/>
      <c r="E13" s="153"/>
      <c r="F13" s="153"/>
      <c r="G13" s="153"/>
      <c r="H13" s="153"/>
      <c r="I13" s="69"/>
    </row>
    <row r="14" spans="1:15" x14ac:dyDescent="0.25">
      <c r="A14" s="69"/>
      <c r="B14" s="153"/>
      <c r="C14" s="153"/>
      <c r="D14" s="153"/>
      <c r="E14" s="153"/>
      <c r="F14" s="153"/>
      <c r="G14" s="153"/>
      <c r="H14" s="153"/>
      <c r="I14" s="69"/>
    </row>
    <row r="15" spans="1:15" x14ac:dyDescent="0.25">
      <c r="A15" s="227" t="s">
        <v>142</v>
      </c>
      <c r="B15" s="227"/>
      <c r="C15" s="227"/>
      <c r="D15" s="227"/>
      <c r="E15" s="227"/>
      <c r="F15" s="227"/>
      <c r="G15" s="227"/>
      <c r="H15" s="227"/>
      <c r="I15" s="227"/>
      <c r="J15" s="149"/>
      <c r="K15" s="149"/>
      <c r="L15" s="149"/>
      <c r="M15" s="149"/>
      <c r="N15" s="149"/>
      <c r="O15" s="149"/>
    </row>
    <row r="16" spans="1:15" x14ac:dyDescent="0.25">
      <c r="A16" s="227" t="s">
        <v>217</v>
      </c>
      <c r="B16" s="227"/>
      <c r="C16" s="227"/>
      <c r="D16" s="227"/>
      <c r="E16" s="227"/>
      <c r="F16" s="227"/>
      <c r="G16" s="227"/>
      <c r="H16" s="227"/>
      <c r="I16" s="227"/>
      <c r="J16" s="149"/>
      <c r="K16" s="149"/>
      <c r="L16" s="149"/>
      <c r="M16" s="149"/>
      <c r="N16" s="149"/>
      <c r="O16" s="149"/>
    </row>
    <row r="17" spans="1:10" x14ac:dyDescent="0.25">
      <c r="A17" s="227" t="s">
        <v>135</v>
      </c>
      <c r="B17" s="227"/>
      <c r="C17" s="227"/>
      <c r="D17" s="227"/>
      <c r="E17" s="227"/>
      <c r="F17" s="227"/>
      <c r="G17" s="227"/>
      <c r="H17" s="227"/>
      <c r="I17" s="227"/>
    </row>
    <row r="18" spans="1:10" x14ac:dyDescent="0.25">
      <c r="A18" s="170" t="s">
        <v>197</v>
      </c>
      <c r="B18" s="170"/>
      <c r="C18" s="170"/>
      <c r="D18" s="170"/>
      <c r="E18" s="170"/>
      <c r="F18" s="170"/>
      <c r="G18" s="170"/>
      <c r="H18" s="170"/>
      <c r="I18" s="170"/>
    </row>
    <row r="19" spans="1:10" x14ac:dyDescent="0.25">
      <c r="A19" s="227" t="s">
        <v>198</v>
      </c>
      <c r="B19" s="227"/>
      <c r="C19" s="227"/>
      <c r="D19" s="227"/>
      <c r="E19" s="227"/>
      <c r="F19" s="227"/>
      <c r="G19" s="227"/>
      <c r="H19" s="227"/>
      <c r="I19" s="227"/>
    </row>
    <row r="20" spans="1:10" x14ac:dyDescent="0.25">
      <c r="A20" s="227" t="s">
        <v>199</v>
      </c>
      <c r="B20" s="227"/>
      <c r="C20" s="227"/>
      <c r="D20" s="227"/>
      <c r="E20" s="227"/>
      <c r="F20" s="227"/>
      <c r="G20" s="227"/>
      <c r="H20" s="227"/>
      <c r="I20" s="227"/>
    </row>
    <row r="21" spans="1:10" x14ac:dyDescent="0.25">
      <c r="A21" s="227"/>
      <c r="B21" s="227"/>
      <c r="C21" s="227"/>
      <c r="D21" s="227"/>
      <c r="E21" s="227"/>
      <c r="F21" s="227"/>
      <c r="G21" s="227"/>
      <c r="H21" s="227"/>
      <c r="I21" s="227"/>
    </row>
    <row r="22" spans="1:10" x14ac:dyDescent="0.25">
      <c r="A22" s="154"/>
      <c r="B22" s="154"/>
      <c r="C22" s="154"/>
      <c r="D22" s="154"/>
      <c r="E22" s="154"/>
      <c r="F22" s="154"/>
      <c r="G22" s="154"/>
      <c r="H22" s="154"/>
      <c r="I22" s="154"/>
    </row>
    <row r="23" spans="1:10" x14ac:dyDescent="0.25">
      <c r="A23" s="154"/>
      <c r="B23" s="154"/>
      <c r="C23" s="154"/>
      <c r="D23" s="154"/>
      <c r="E23" s="154"/>
      <c r="F23" s="154"/>
      <c r="G23" s="154"/>
      <c r="H23" s="154"/>
      <c r="I23" s="154"/>
    </row>
    <row r="24" spans="1:10" ht="15.75" x14ac:dyDescent="0.25">
      <c r="A24" s="69"/>
      <c r="B24" s="69" t="s">
        <v>39</v>
      </c>
      <c r="C24" s="69"/>
      <c r="D24" s="69"/>
      <c r="E24" s="69"/>
      <c r="F24" s="69"/>
      <c r="G24" s="225">
        <f>J24</f>
        <v>556997</v>
      </c>
      <c r="H24" s="225"/>
      <c r="I24" s="69"/>
      <c r="J24">
        <v>556997</v>
      </c>
    </row>
    <row r="25" spans="1:10" ht="15.75" x14ac:dyDescent="0.25">
      <c r="A25" s="69"/>
      <c r="B25" s="172" t="s">
        <v>40</v>
      </c>
      <c r="C25" s="172"/>
      <c r="D25" s="172"/>
      <c r="E25" s="172"/>
      <c r="F25" s="172"/>
      <c r="G25" s="225">
        <f t="shared" ref="G25:G26" si="0">J25</f>
        <v>128109.31</v>
      </c>
      <c r="H25" s="225"/>
      <c r="I25" s="69"/>
      <c r="J25">
        <v>128109.31</v>
      </c>
    </row>
    <row r="26" spans="1:10" ht="15.75" x14ac:dyDescent="0.25">
      <c r="A26" s="69"/>
      <c r="B26" s="153" t="s">
        <v>41</v>
      </c>
      <c r="C26" s="153"/>
      <c r="D26" s="69"/>
      <c r="E26" s="69"/>
      <c r="F26" s="69"/>
      <c r="G26" s="225">
        <f t="shared" si="0"/>
        <v>685106.31</v>
      </c>
      <c r="H26" s="225"/>
      <c r="I26" s="69"/>
      <c r="J26">
        <v>685106.31</v>
      </c>
    </row>
    <row r="27" spans="1:10" x14ac:dyDescent="0.25">
      <c r="A27" s="69"/>
      <c r="B27" s="69"/>
      <c r="C27" s="69"/>
      <c r="D27" s="69"/>
      <c r="E27" s="69"/>
      <c r="F27" s="69"/>
      <c r="G27" s="69"/>
      <c r="H27" s="69"/>
      <c r="I27" s="69"/>
    </row>
    <row r="28" spans="1:10" x14ac:dyDescent="0.25">
      <c r="A28" s="69"/>
      <c r="B28" s="69"/>
      <c r="C28" s="69"/>
      <c r="D28" s="69"/>
      <c r="E28" s="69"/>
      <c r="F28" s="69"/>
      <c r="G28" s="155"/>
      <c r="H28" s="69"/>
      <c r="I28" s="69"/>
    </row>
    <row r="29" spans="1:10" x14ac:dyDescent="0.25">
      <c r="A29" s="69"/>
      <c r="B29" s="69"/>
      <c r="C29" s="69"/>
      <c r="D29" s="69"/>
      <c r="E29" s="69"/>
      <c r="F29" s="69"/>
      <c r="G29" s="155"/>
      <c r="H29" s="69"/>
      <c r="I29" s="69"/>
    </row>
    <row r="30" spans="1:10" x14ac:dyDescent="0.25">
      <c r="A30" s="69"/>
      <c r="B30" s="69"/>
      <c r="C30" s="69"/>
      <c r="D30" s="69"/>
      <c r="E30" s="69"/>
      <c r="F30" s="69"/>
      <c r="G30" s="69"/>
      <c r="H30" s="69"/>
      <c r="I30" s="69"/>
    </row>
    <row r="31" spans="1:10" x14ac:dyDescent="0.25">
      <c r="A31" s="170" t="s">
        <v>91</v>
      </c>
      <c r="B31" s="69"/>
      <c r="C31" s="69"/>
      <c r="D31" s="69"/>
      <c r="E31" s="69"/>
      <c r="F31" s="155"/>
      <c r="G31" s="69"/>
      <c r="H31" s="69"/>
      <c r="I31" s="69"/>
    </row>
    <row r="32" spans="1:10" x14ac:dyDescent="0.25">
      <c r="A32" s="170" t="s">
        <v>92</v>
      </c>
      <c r="B32" s="69"/>
      <c r="C32" s="69"/>
      <c r="D32" s="69"/>
      <c r="E32" s="69"/>
      <c r="F32" s="69"/>
      <c r="G32" s="69"/>
      <c r="H32" s="69"/>
      <c r="I32" s="69"/>
    </row>
    <row r="33" spans="1:9" x14ac:dyDescent="0.25">
      <c r="A33" s="170" t="s">
        <v>93</v>
      </c>
      <c r="B33" s="69"/>
      <c r="C33" s="69"/>
      <c r="D33" s="69"/>
      <c r="E33" s="69"/>
      <c r="F33" s="69"/>
      <c r="G33" s="69"/>
      <c r="H33" s="69"/>
      <c r="I33" s="69"/>
    </row>
    <row r="34" spans="1:9" x14ac:dyDescent="0.25">
      <c r="A34" s="170"/>
      <c r="B34" s="69"/>
      <c r="C34" s="69"/>
      <c r="D34" s="69"/>
      <c r="E34" s="69"/>
      <c r="F34" s="69"/>
      <c r="G34" s="69"/>
      <c r="H34" s="69"/>
      <c r="I34" s="69"/>
    </row>
    <row r="35" spans="1:9" x14ac:dyDescent="0.25">
      <c r="A35" s="170" t="s">
        <v>42</v>
      </c>
      <c r="B35" s="69"/>
      <c r="C35" s="69"/>
      <c r="D35" s="69"/>
      <c r="E35" s="69"/>
      <c r="F35" s="69"/>
      <c r="G35" s="69"/>
      <c r="H35" s="69"/>
      <c r="I35" s="69"/>
    </row>
    <row r="36" spans="1:9" x14ac:dyDescent="0.25">
      <c r="A36" s="170" t="s">
        <v>43</v>
      </c>
      <c r="B36" s="69"/>
      <c r="C36" s="69"/>
      <c r="D36" s="69"/>
      <c r="E36" s="69"/>
      <c r="F36" s="69"/>
      <c r="G36" s="69"/>
      <c r="H36" s="69"/>
      <c r="I36" s="69"/>
    </row>
    <row r="37" spans="1:9" x14ac:dyDescent="0.25">
      <c r="A37" s="31" t="s">
        <v>147</v>
      </c>
      <c r="B37" s="69"/>
      <c r="C37" s="69"/>
      <c r="D37" s="69"/>
      <c r="E37" s="69"/>
      <c r="F37" s="69"/>
      <c r="G37" s="69"/>
      <c r="H37" s="69"/>
      <c r="I37" s="69"/>
    </row>
    <row r="38" spans="1:9" x14ac:dyDescent="0.25">
      <c r="A38" s="69"/>
      <c r="B38" s="69"/>
      <c r="C38" s="69"/>
      <c r="D38" s="69"/>
      <c r="E38" s="69"/>
      <c r="F38" s="69"/>
      <c r="G38" s="69"/>
      <c r="H38" s="69"/>
      <c r="I38" s="69"/>
    </row>
    <row r="39" spans="1:9" x14ac:dyDescent="0.25">
      <c r="A39" s="69"/>
      <c r="B39" s="69"/>
      <c r="C39" s="69"/>
      <c r="D39" s="69"/>
      <c r="E39" s="69"/>
      <c r="F39" s="69"/>
      <c r="G39" s="69"/>
      <c r="H39" s="69"/>
      <c r="I39" s="69"/>
    </row>
    <row r="40" spans="1:9" x14ac:dyDescent="0.25">
      <c r="A40" s="69"/>
      <c r="B40" s="69"/>
      <c r="C40" s="69"/>
      <c r="D40" s="69"/>
      <c r="E40" s="69"/>
      <c r="F40" s="69"/>
      <c r="G40" s="69"/>
      <c r="H40" s="69"/>
      <c r="I40" s="69"/>
    </row>
    <row r="41" spans="1:9" x14ac:dyDescent="0.25">
      <c r="A41" s="69"/>
      <c r="B41" s="69"/>
      <c r="C41" s="69"/>
      <c r="D41" s="69"/>
      <c r="E41" s="69"/>
      <c r="F41" s="69" t="s">
        <v>44</v>
      </c>
      <c r="G41" s="69"/>
      <c r="H41" s="69"/>
      <c r="I41" s="69"/>
    </row>
    <row r="42" spans="1:9" x14ac:dyDescent="0.25">
      <c r="A42" s="69"/>
      <c r="B42" s="69"/>
      <c r="C42" s="69"/>
      <c r="D42" s="69"/>
      <c r="E42" s="69"/>
      <c r="F42" s="69"/>
      <c r="G42" s="69"/>
      <c r="H42" s="69"/>
      <c r="I42" s="69"/>
    </row>
    <row r="43" spans="1:9" x14ac:dyDescent="0.25">
      <c r="A43" s="69"/>
      <c r="B43" s="69"/>
      <c r="C43" s="69"/>
      <c r="D43" s="69"/>
      <c r="E43" s="69"/>
      <c r="F43" s="69"/>
      <c r="G43" s="69"/>
      <c r="H43" s="69"/>
      <c r="I43" s="69"/>
    </row>
    <row r="44" spans="1:9" x14ac:dyDescent="0.25">
      <c r="A44" s="69"/>
      <c r="B44" s="69"/>
      <c r="C44" s="69"/>
      <c r="D44" s="69"/>
      <c r="E44" s="69"/>
      <c r="F44" s="69"/>
      <c r="G44" s="69"/>
      <c r="H44" s="69"/>
      <c r="I44" s="69"/>
    </row>
    <row r="45" spans="1:9" x14ac:dyDescent="0.25">
      <c r="A45" s="69"/>
      <c r="B45" s="69"/>
      <c r="C45" s="69"/>
      <c r="D45" s="69"/>
      <c r="E45" s="69"/>
      <c r="F45" s="69" t="s">
        <v>218</v>
      </c>
      <c r="G45" s="69"/>
      <c r="H45" s="69"/>
      <c r="I45" s="69"/>
    </row>
    <row r="46" spans="1:9" x14ac:dyDescent="0.25">
      <c r="A46" s="69"/>
      <c r="B46" s="69"/>
      <c r="C46" s="69"/>
      <c r="D46" s="69"/>
      <c r="E46" s="69"/>
      <c r="F46" s="69"/>
      <c r="G46" s="69"/>
      <c r="H46" s="69"/>
      <c r="I46" s="69"/>
    </row>
    <row r="47" spans="1:9" x14ac:dyDescent="0.25">
      <c r="A47" s="69"/>
      <c r="B47" s="69"/>
      <c r="C47" s="69"/>
      <c r="D47" s="69"/>
      <c r="E47" s="69"/>
      <c r="F47" s="69"/>
      <c r="G47" s="69"/>
      <c r="H47" s="69"/>
      <c r="I47" s="69"/>
    </row>
    <row r="48" spans="1:9" x14ac:dyDescent="0.25">
      <c r="A48" s="226" t="s">
        <v>146</v>
      </c>
      <c r="B48" s="226"/>
      <c r="C48" s="226"/>
      <c r="D48" s="226"/>
      <c r="E48" s="226"/>
      <c r="F48" s="226"/>
      <c r="G48" s="226"/>
      <c r="H48" s="226"/>
      <c r="I48" s="69"/>
    </row>
    <row r="49" spans="1:9" x14ac:dyDescent="0.25">
      <c r="A49" s="74"/>
      <c r="B49" s="74"/>
      <c r="C49" s="74"/>
      <c r="D49" s="74"/>
      <c r="E49" s="74"/>
      <c r="F49" s="74"/>
      <c r="G49" s="74"/>
      <c r="H49" s="74"/>
    </row>
    <row r="50" spans="1:9" x14ac:dyDescent="0.25">
      <c r="A50" s="133"/>
      <c r="B50" s="133"/>
      <c r="C50" s="133"/>
      <c r="D50" s="133"/>
      <c r="E50" s="133"/>
      <c r="F50" s="133"/>
      <c r="G50" s="133"/>
      <c r="H50" s="133"/>
    </row>
    <row r="51" spans="1:9" x14ac:dyDescent="0.25">
      <c r="A51" s="224" t="s">
        <v>45</v>
      </c>
      <c r="B51" s="224"/>
      <c r="C51" s="224"/>
      <c r="D51" s="224"/>
      <c r="E51" s="224"/>
      <c r="F51" s="224"/>
      <c r="G51" s="224"/>
      <c r="H51" s="224"/>
    </row>
    <row r="53" spans="1:9" x14ac:dyDescent="0.25">
      <c r="A53" s="64" t="s">
        <v>46</v>
      </c>
    </row>
    <row r="54" spans="1:9" x14ac:dyDescent="0.25">
      <c r="A54" s="64" t="s">
        <v>47</v>
      </c>
      <c r="B54" s="64"/>
      <c r="C54" s="64"/>
      <c r="D54" s="64"/>
      <c r="E54" s="64"/>
      <c r="F54" s="64"/>
      <c r="G54" s="64"/>
      <c r="H54" s="64"/>
      <c r="I54" s="64"/>
    </row>
    <row r="55" spans="1:9" x14ac:dyDescent="0.25">
      <c r="A55" s="64" t="s">
        <v>48</v>
      </c>
      <c r="B55" s="64"/>
      <c r="C55" s="64"/>
      <c r="D55" s="64"/>
      <c r="E55" s="64"/>
      <c r="F55" s="64"/>
      <c r="G55" s="64"/>
      <c r="H55" s="64"/>
      <c r="I55" s="64"/>
    </row>
    <row r="56" spans="1:9" x14ac:dyDescent="0.25">
      <c r="A56" s="64" t="s">
        <v>49</v>
      </c>
      <c r="B56" s="64"/>
      <c r="C56" s="64"/>
      <c r="D56" s="64"/>
      <c r="E56" s="64"/>
      <c r="F56" s="64"/>
      <c r="G56" s="64"/>
      <c r="H56" s="64"/>
      <c r="I56" s="64"/>
    </row>
    <row r="57" spans="1:9" x14ac:dyDescent="0.25">
      <c r="A57" s="64" t="s">
        <v>71</v>
      </c>
      <c r="B57" s="64"/>
      <c r="C57" s="64"/>
      <c r="D57" s="64"/>
      <c r="E57" s="64"/>
      <c r="F57" s="64"/>
      <c r="G57" s="64"/>
      <c r="H57" s="64"/>
      <c r="I57" s="64"/>
    </row>
    <row r="58" spans="1:9" x14ac:dyDescent="0.25">
      <c r="A58" s="64" t="s">
        <v>72</v>
      </c>
      <c r="B58" s="64"/>
      <c r="C58" s="64"/>
      <c r="D58" s="64"/>
      <c r="E58" s="64"/>
      <c r="F58" s="64"/>
      <c r="G58" s="64"/>
      <c r="H58" s="64"/>
      <c r="I58" s="64"/>
    </row>
    <row r="59" spans="1:9" x14ac:dyDescent="0.25">
      <c r="A59" s="64" t="s">
        <v>94</v>
      </c>
      <c r="B59" s="64"/>
      <c r="C59" s="64"/>
      <c r="D59" s="64"/>
      <c r="E59" s="64"/>
      <c r="F59" s="64"/>
      <c r="G59" s="64"/>
      <c r="H59" s="64"/>
      <c r="I59" s="64"/>
    </row>
    <row r="60" spans="1:9" x14ac:dyDescent="0.25">
      <c r="A60" s="64" t="s">
        <v>95</v>
      </c>
      <c r="B60" s="64"/>
      <c r="C60" s="64"/>
      <c r="D60" s="64"/>
      <c r="E60" s="64"/>
      <c r="F60" s="64"/>
      <c r="G60" s="64"/>
      <c r="H60" s="64"/>
      <c r="I60" s="64"/>
    </row>
    <row r="61" spans="1:9" x14ac:dyDescent="0.25">
      <c r="A61" s="64" t="s">
        <v>73</v>
      </c>
      <c r="B61" s="64"/>
      <c r="C61" s="64"/>
      <c r="D61" s="64"/>
      <c r="E61" s="64"/>
      <c r="F61" s="64"/>
      <c r="G61" s="64"/>
      <c r="H61" s="64"/>
      <c r="I61" s="64"/>
    </row>
    <row r="62" spans="1:9" x14ac:dyDescent="0.25">
      <c r="A62" s="64" t="s">
        <v>74</v>
      </c>
      <c r="B62" s="64"/>
      <c r="C62" s="64"/>
      <c r="D62" s="64"/>
      <c r="E62" s="64"/>
      <c r="F62" s="64"/>
      <c r="G62" s="64"/>
      <c r="H62" s="64"/>
      <c r="I62" s="64"/>
    </row>
    <row r="63" spans="1:9" x14ac:dyDescent="0.25">
      <c r="A63" s="64" t="s">
        <v>75</v>
      </c>
      <c r="B63" s="64"/>
      <c r="C63" s="64"/>
      <c r="D63" s="64"/>
      <c r="E63" s="64"/>
      <c r="F63" s="64"/>
      <c r="G63" s="64"/>
      <c r="H63" s="64"/>
      <c r="I63" s="64"/>
    </row>
    <row r="64" spans="1:9" x14ac:dyDescent="0.25">
      <c r="A64" s="64" t="s">
        <v>76</v>
      </c>
      <c r="B64" s="64"/>
      <c r="C64" s="64"/>
      <c r="D64" s="64"/>
      <c r="E64" s="64"/>
      <c r="F64" s="64"/>
      <c r="G64" s="64"/>
      <c r="H64" s="64"/>
      <c r="I64" s="64"/>
    </row>
    <row r="65" spans="1:9" x14ac:dyDescent="0.25">
      <c r="A65" s="64" t="s">
        <v>77</v>
      </c>
      <c r="B65" s="64"/>
      <c r="C65" s="64"/>
      <c r="D65" s="64"/>
      <c r="E65" s="64"/>
      <c r="F65" s="64"/>
      <c r="G65" s="64"/>
      <c r="H65" s="64"/>
      <c r="I65" s="64"/>
    </row>
    <row r="66" spans="1:9" x14ac:dyDescent="0.25">
      <c r="A66" s="64" t="s">
        <v>78</v>
      </c>
      <c r="B66" s="64"/>
      <c r="C66" s="64"/>
      <c r="D66" s="64"/>
      <c r="E66" s="64"/>
      <c r="F66" s="64"/>
      <c r="G66" s="64"/>
      <c r="H66" s="64"/>
      <c r="I66" s="64"/>
    </row>
    <row r="67" spans="1:9" x14ac:dyDescent="0.25">
      <c r="A67" s="64" t="s">
        <v>79</v>
      </c>
      <c r="B67" s="64"/>
      <c r="C67" s="64"/>
      <c r="D67" s="64"/>
      <c r="E67" s="64"/>
      <c r="F67" s="64"/>
      <c r="G67" s="64"/>
      <c r="H67" s="64"/>
      <c r="I67" s="64"/>
    </row>
    <row r="68" spans="1:9" x14ac:dyDescent="0.25">
      <c r="A68" s="64" t="s">
        <v>133</v>
      </c>
      <c r="B68" s="64"/>
      <c r="C68" s="64"/>
      <c r="D68" s="64"/>
      <c r="E68" s="64"/>
      <c r="F68" s="64"/>
      <c r="G68" s="64"/>
      <c r="H68" s="64"/>
      <c r="I68" s="64"/>
    </row>
    <row r="69" spans="1:9" x14ac:dyDescent="0.25">
      <c r="A69" s="64" t="s">
        <v>50</v>
      </c>
      <c r="B69" s="64"/>
      <c r="C69" s="64"/>
      <c r="D69" s="64"/>
      <c r="E69" s="64"/>
      <c r="F69" s="64"/>
      <c r="G69" s="64"/>
      <c r="H69" s="64"/>
      <c r="I69" s="64"/>
    </row>
    <row r="70" spans="1:9" x14ac:dyDescent="0.25">
      <c r="A70" s="64" t="s">
        <v>51</v>
      </c>
      <c r="B70" s="64"/>
      <c r="C70" s="64"/>
      <c r="D70" s="64"/>
      <c r="E70" s="64"/>
      <c r="F70" s="64"/>
      <c r="G70" s="64"/>
      <c r="H70" s="64"/>
      <c r="I70" s="64"/>
    </row>
    <row r="71" spans="1:9" x14ac:dyDescent="0.25">
      <c r="A71" s="64" t="s">
        <v>52</v>
      </c>
      <c r="B71" s="64"/>
      <c r="C71" s="64"/>
      <c r="D71" s="64"/>
      <c r="E71" s="64"/>
      <c r="F71" s="64"/>
      <c r="G71" s="64"/>
      <c r="H71" s="64"/>
      <c r="I71" s="64"/>
    </row>
    <row r="72" spans="1:9" x14ac:dyDescent="0.25">
      <c r="A72" s="64" t="s">
        <v>53</v>
      </c>
      <c r="B72" s="64"/>
      <c r="C72" s="64"/>
      <c r="D72" s="64"/>
      <c r="E72" s="64"/>
      <c r="F72" s="64"/>
      <c r="G72" s="64"/>
      <c r="H72" s="64"/>
      <c r="I72" s="64"/>
    </row>
    <row r="73" spans="1:9" x14ac:dyDescent="0.25">
      <c r="A73" s="64" t="s">
        <v>54</v>
      </c>
      <c r="B73" s="64"/>
      <c r="C73" s="64"/>
      <c r="D73" s="64"/>
      <c r="E73" s="64"/>
      <c r="F73" s="64"/>
      <c r="G73" s="64"/>
      <c r="H73" s="64"/>
      <c r="I73" s="64"/>
    </row>
    <row r="74" spans="1:9" x14ac:dyDescent="0.25">
      <c r="A74" s="64" t="s">
        <v>55</v>
      </c>
      <c r="B74" s="64"/>
      <c r="C74" s="64"/>
      <c r="D74" s="64"/>
      <c r="E74" s="64"/>
      <c r="F74" s="64"/>
      <c r="G74" s="64"/>
      <c r="H74" s="64"/>
      <c r="I74" s="64"/>
    </row>
    <row r="75" spans="1:9" x14ac:dyDescent="0.25">
      <c r="A75" s="64" t="s">
        <v>56</v>
      </c>
      <c r="B75" s="64"/>
      <c r="C75" s="64"/>
      <c r="D75" s="64"/>
      <c r="E75" s="64"/>
      <c r="F75" s="64"/>
      <c r="G75" s="64"/>
      <c r="H75" s="64"/>
      <c r="I75" s="64"/>
    </row>
    <row r="76" spans="1:9" x14ac:dyDescent="0.25">
      <c r="A76" s="64" t="s">
        <v>82</v>
      </c>
      <c r="B76" s="64"/>
      <c r="C76" s="64"/>
      <c r="D76" s="64"/>
      <c r="E76" s="64"/>
      <c r="F76" s="64"/>
      <c r="G76" s="64"/>
      <c r="H76" s="64"/>
      <c r="I76" s="64"/>
    </row>
    <row r="77" spans="1:9" x14ac:dyDescent="0.25">
      <c r="A77" s="64" t="s">
        <v>83</v>
      </c>
      <c r="B77" s="64"/>
      <c r="C77" s="64"/>
      <c r="D77" s="64"/>
      <c r="E77" s="64"/>
      <c r="F77" s="64"/>
      <c r="G77" s="64"/>
      <c r="H77" s="64"/>
      <c r="I77" s="64"/>
    </row>
    <row r="78" spans="1:9" x14ac:dyDescent="0.25">
      <c r="A78" s="64" t="s">
        <v>84</v>
      </c>
      <c r="B78" s="64"/>
      <c r="C78" s="64"/>
      <c r="D78" s="64"/>
      <c r="E78" s="64"/>
      <c r="F78" s="64"/>
      <c r="G78" s="64"/>
      <c r="H78" s="64"/>
      <c r="I78" s="64"/>
    </row>
    <row r="79" spans="1:9" x14ac:dyDescent="0.25">
      <c r="A79" s="64" t="s">
        <v>85</v>
      </c>
      <c r="B79" s="64"/>
      <c r="C79" s="64"/>
      <c r="D79" s="64"/>
      <c r="E79" s="64"/>
      <c r="F79" s="64"/>
      <c r="G79" s="64"/>
      <c r="H79" s="64"/>
      <c r="I79" s="64"/>
    </row>
    <row r="80" spans="1:9" x14ac:dyDescent="0.25">
      <c r="A80" s="64" t="s">
        <v>80</v>
      </c>
      <c r="B80" s="64"/>
      <c r="C80" s="64"/>
      <c r="D80" s="64"/>
      <c r="E80" s="64"/>
      <c r="F80" s="64"/>
      <c r="G80" s="64"/>
      <c r="H80" s="64"/>
      <c r="I80" s="64"/>
    </row>
    <row r="81" spans="1:9" x14ac:dyDescent="0.25">
      <c r="A81" s="64" t="s">
        <v>81</v>
      </c>
      <c r="B81" s="64"/>
      <c r="C81" s="64"/>
      <c r="D81" s="64"/>
      <c r="E81" s="64"/>
      <c r="F81" s="64"/>
      <c r="G81" s="64"/>
      <c r="H81" s="64"/>
      <c r="I81" s="64"/>
    </row>
    <row r="82" spans="1:9" x14ac:dyDescent="0.25">
      <c r="A82" s="64" t="s">
        <v>96</v>
      </c>
      <c r="B82" s="64"/>
      <c r="C82" s="64"/>
      <c r="D82" s="64"/>
      <c r="E82" s="64"/>
      <c r="F82" s="64"/>
      <c r="G82" s="64"/>
      <c r="H82" s="64"/>
      <c r="I82" s="64"/>
    </row>
    <row r="83" spans="1:9" x14ac:dyDescent="0.25">
      <c r="A83" s="64" t="s">
        <v>97</v>
      </c>
      <c r="B83" s="64"/>
      <c r="C83" s="64"/>
      <c r="D83" s="64"/>
      <c r="E83" s="64"/>
      <c r="F83" s="64"/>
      <c r="G83" s="64"/>
      <c r="H83" s="64"/>
      <c r="I83" s="64"/>
    </row>
    <row r="84" spans="1:9" x14ac:dyDescent="0.25">
      <c r="A84" s="64" t="s">
        <v>57</v>
      </c>
      <c r="B84" s="64"/>
      <c r="C84" s="64"/>
      <c r="D84" s="64"/>
      <c r="E84" s="64"/>
      <c r="F84" s="64"/>
      <c r="G84" s="64"/>
      <c r="H84" s="64"/>
      <c r="I84" s="64"/>
    </row>
    <row r="85" spans="1:9" x14ac:dyDescent="0.25">
      <c r="A85" s="64" t="s">
        <v>58</v>
      </c>
      <c r="B85" s="64"/>
      <c r="C85" s="64"/>
      <c r="D85" s="64"/>
      <c r="E85" s="64"/>
      <c r="F85" s="64"/>
      <c r="G85" s="64"/>
      <c r="H85" s="64"/>
      <c r="I85" s="64"/>
    </row>
    <row r="86" spans="1:9" x14ac:dyDescent="0.25">
      <c r="A86" s="64" t="s">
        <v>86</v>
      </c>
      <c r="B86" s="64"/>
      <c r="C86" s="64"/>
      <c r="D86" s="64"/>
      <c r="E86" s="64"/>
      <c r="F86" s="64"/>
      <c r="G86" s="64"/>
      <c r="H86" s="64"/>
      <c r="I86" s="64"/>
    </row>
    <row r="87" spans="1:9" x14ac:dyDescent="0.25">
      <c r="A87" s="64" t="s">
        <v>87</v>
      </c>
      <c r="B87" s="64"/>
      <c r="C87" s="64"/>
      <c r="D87" s="64"/>
      <c r="E87" s="64"/>
      <c r="F87" s="64"/>
      <c r="G87" s="64"/>
      <c r="H87" s="64"/>
      <c r="I87" s="64"/>
    </row>
    <row r="88" spans="1:9" x14ac:dyDescent="0.25">
      <c r="A88" s="64" t="s">
        <v>88</v>
      </c>
      <c r="B88" s="64"/>
      <c r="C88" s="64"/>
      <c r="D88" s="64"/>
      <c r="E88" s="64"/>
      <c r="F88" s="64"/>
      <c r="G88" s="64"/>
      <c r="H88" s="64"/>
      <c r="I88" s="64"/>
    </row>
    <row r="89" spans="1:9" x14ac:dyDescent="0.25">
      <c r="A89" s="64" t="s">
        <v>89</v>
      </c>
      <c r="B89" s="64"/>
      <c r="C89" s="64"/>
      <c r="D89" s="64"/>
      <c r="E89" s="64"/>
      <c r="F89" s="64"/>
      <c r="G89" s="64"/>
      <c r="H89" s="64"/>
      <c r="I89" s="64"/>
    </row>
    <row r="90" spans="1:9" x14ac:dyDescent="0.25">
      <c r="A90" s="64" t="s">
        <v>90</v>
      </c>
      <c r="B90" s="64"/>
      <c r="C90" s="64"/>
      <c r="D90" s="64"/>
      <c r="E90" s="64"/>
      <c r="F90" s="64"/>
      <c r="G90" s="64"/>
      <c r="H90" s="64"/>
      <c r="I90" s="64"/>
    </row>
    <row r="91" spans="1:9" x14ac:dyDescent="0.25">
      <c r="A91" s="64"/>
      <c r="B91" s="64"/>
      <c r="C91" s="64"/>
      <c r="D91" s="64"/>
      <c r="E91" s="64"/>
      <c r="F91" s="64"/>
      <c r="G91" s="64"/>
      <c r="H91" s="64"/>
      <c r="I91" s="64"/>
    </row>
    <row r="92" spans="1:9" x14ac:dyDescent="0.25">
      <c r="A92" s="64"/>
      <c r="B92" s="64" t="s">
        <v>59</v>
      </c>
      <c r="C92" s="64"/>
      <c r="D92" s="64"/>
      <c r="E92" s="64"/>
      <c r="F92" s="64"/>
      <c r="G92" s="64"/>
      <c r="H92" s="64"/>
      <c r="I92" s="64"/>
    </row>
    <row r="93" spans="1:9" ht="15.75" thickBot="1" x14ac:dyDescent="0.3"/>
    <row r="94" spans="1:9" ht="15.75" thickBot="1" x14ac:dyDescent="0.3">
      <c r="A94" s="52"/>
      <c r="B94" s="65" t="s">
        <v>60</v>
      </c>
      <c r="C94" s="66" t="s">
        <v>61</v>
      </c>
      <c r="D94" s="65" t="s">
        <v>62</v>
      </c>
      <c r="E94" s="66" t="s">
        <v>63</v>
      </c>
      <c r="F94" s="65" t="s">
        <v>64</v>
      </c>
      <c r="G94" s="145" t="s">
        <v>65</v>
      </c>
      <c r="H94" s="146" t="s">
        <v>66</v>
      </c>
    </row>
    <row r="95" spans="1:9" x14ac:dyDescent="0.25">
      <c r="A95" s="67" t="s">
        <v>67</v>
      </c>
      <c r="B95" s="68"/>
      <c r="C95" s="69"/>
      <c r="D95" s="68"/>
      <c r="E95" s="69"/>
      <c r="F95" s="68"/>
      <c r="G95" s="69"/>
      <c r="H95" s="68"/>
    </row>
    <row r="96" spans="1:9" x14ac:dyDescent="0.25">
      <c r="A96" s="67" t="s">
        <v>68</v>
      </c>
      <c r="B96" s="70">
        <v>0.192</v>
      </c>
      <c r="C96" s="71">
        <v>0.48199999999999998</v>
      </c>
      <c r="D96" s="70">
        <v>1.6899999999999998E-2</v>
      </c>
      <c r="E96" s="71">
        <v>0.1671</v>
      </c>
      <c r="F96" s="70">
        <v>9.6199999999999994E-2</v>
      </c>
      <c r="G96" s="71">
        <v>4.58E-2</v>
      </c>
      <c r="H96" s="72">
        <v>1</v>
      </c>
    </row>
    <row r="97" spans="1:8" x14ac:dyDescent="0.25">
      <c r="A97" s="67" t="s">
        <v>69</v>
      </c>
      <c r="B97" s="68"/>
      <c r="C97" s="69"/>
      <c r="D97" s="68"/>
      <c r="E97" s="69"/>
      <c r="F97" s="68"/>
      <c r="G97" s="69"/>
      <c r="H97" s="68"/>
    </row>
    <row r="98" spans="1:8" ht="15.75" thickBot="1" x14ac:dyDescent="0.3">
      <c r="A98" s="73" t="s">
        <v>70</v>
      </c>
      <c r="B98" s="42"/>
      <c r="C98" s="55"/>
      <c r="D98" s="42"/>
      <c r="E98" s="55"/>
      <c r="F98" s="42"/>
      <c r="G98" s="55"/>
      <c r="H98" s="42"/>
    </row>
  </sheetData>
  <mergeCells count="13">
    <mergeCell ref="A12:I12"/>
    <mergeCell ref="A11:I11"/>
    <mergeCell ref="A51:H51"/>
    <mergeCell ref="G24:H24"/>
    <mergeCell ref="G25:H25"/>
    <mergeCell ref="G26:H26"/>
    <mergeCell ref="A48:H48"/>
    <mergeCell ref="A15:I15"/>
    <mergeCell ref="A16:I16"/>
    <mergeCell ref="A17:I17"/>
    <mergeCell ref="A19:I19"/>
    <mergeCell ref="A20:I20"/>
    <mergeCell ref="A21:I21"/>
  </mergeCells>
  <pageMargins left="0.38541666666666669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1</vt:i4>
      </vt:variant>
    </vt:vector>
  </HeadingPairs>
  <TitlesOfParts>
    <vt:vector size="6" baseType="lpstr">
      <vt:lpstr>Przedmiar</vt:lpstr>
      <vt:lpstr>Inwestor</vt:lpstr>
      <vt:lpstr>ofertowy</vt:lpstr>
      <vt:lpstr>scalony</vt:lpstr>
      <vt:lpstr>str. tytuł.</vt:lpstr>
      <vt:lpstr>Inwestor!Obszar_wydruku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Zbyszek</dc:creator>
  <cp:lastModifiedBy>Admin</cp:lastModifiedBy>
  <cp:lastPrinted>2018-09-14T12:35:38Z</cp:lastPrinted>
  <dcterms:created xsi:type="dcterms:W3CDTF">2013-03-17T14:07:14Z</dcterms:created>
  <dcterms:modified xsi:type="dcterms:W3CDTF">2019-04-28T22:09:37Z</dcterms:modified>
</cp:coreProperties>
</file>